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5.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charts/chart1.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TOC &amp; Summary" sheetId="2" state="visible" r:id="rId4"/>
    <sheet name="SGB_Liability_Model" sheetId="3" state="visible" r:id="rId5"/>
    <sheet name="Redemption_Schedule" sheetId="4" state="visible" r:id="rId6"/>
    <sheet name="Scenario_Stress_Test" sheetId="5" state="visible" r:id="rId7"/>
  </sheets>
  <definedNames>
    <definedName function="false" hidden="false" localSheetId="3" name="_xlnm.Print_Titles" vbProcedure="false">Redemption_Schedule!$1:$4</definedName>
    <definedName function="false" hidden="false" localSheetId="4" name="_xlnm.Print_Titles" vbProcedure="false">Scenario_Stress_Test!$1:$5</definedName>
    <definedName function="false" hidden="false" localSheetId="2" name="_xlnm.Print_Titles" vbProcedure="false">SGB_Liability_Model!$1:$4</definedName>
    <definedName function="false" hidden="false" localSheetId="1" name="_xlnm.Print_Titles" vbProcedure="false">'TOC &amp; Summary'!$1:$2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<sst xmlns="http://schemas.openxmlformats.org/spreadsheetml/2006/main" count="343" uniqueCount="210">
  <si>
    <t xml:space="preserve">PULSELIFEX SOVEREIGN FINANCE RESEARCH SERIES</t>
  </si>
  <si>
    <t xml:space="preserve">SGB Liability &amp; Redemption Model</t>
  </si>
  <si>
    <t xml:space="preserve">Supporting Data Model for PLX-SF-001 — Sovereign Gold Bonds: Fiscal Innovation, Gold Repricing, and India's Place in a Changing Monetary Order</t>
  </si>
  <si>
    <t xml:space="preserve">Tranche-by-Tranche Ledger · Year-by-Year Redemption Schedule · Fiscal Stress Test</t>
  </si>
  <si>
    <t xml:space="preserve">Author</t>
  </si>
  <si>
    <t xml:space="preserve">Mohammad Arshad</t>
  </si>
  <si>
    <t xml:space="preserve">Organization</t>
  </si>
  <si>
    <t xml:space="preserve">PulseLifeX</t>
  </si>
  <si>
    <t xml:space="preserve">Publication ID</t>
  </si>
  <si>
    <t xml:space="preserve">PLX-SF-001 (Supporting Data Model)</t>
  </si>
  <si>
    <t xml:space="preserve">Series</t>
  </si>
  <si>
    <t xml:space="preserve">PulseLifeX Sovereign Finance Research Series</t>
  </si>
  <si>
    <t xml:space="preserve">Companion Reports</t>
  </si>
  <si>
    <t xml:space="preserve">PLX-SF-001 Public Edition &amp; Professional Edition</t>
  </si>
  <si>
    <t xml:space="preserve">Date</t>
  </si>
  <si>
    <t xml:space="preserve">July 2026</t>
  </si>
  <si>
    <t xml:space="preserve">Version</t>
  </si>
  <si>
    <t xml:space="preserve">v1.0</t>
  </si>
  <si>
    <t xml:space="preserve">Status</t>
  </si>
  <si>
    <t xml:space="preserve">Public Release</t>
  </si>
  <si>
    <t xml:space="preserve">How to Use This Workbook</t>
  </si>
  <si>
    <t xml:space="preserve">•  TOC &amp; Summary — executive dashboard, tab index, key model inputs, and the formatting legend.</t>
  </si>
  <si>
    <t xml:space="preserve">•  SGB_Liability_Model — the full tranche-by-tranche ledger underlying all 67 SGB issues (2015–2024).</t>
  </si>
  <si>
    <t xml:space="preserve">•  Redemption_Schedule — year-by-year redemption outlays (FY2026–27 to FY2031–32) at four gold-price scenarios.</t>
  </si>
  <si>
    <t xml:space="preserve">•  Scenario_Stress_Test — fiscal stress test of total redemption liability across six gold-price scenarios.</t>
  </si>
  <si>
    <t xml:space="preserve">•  Yellow-filled cells (see legend on TOC &amp; Summary) are the only intended input cells; all other cells are formulas.</t>
  </si>
  <si>
    <t xml:space="preserve">Methodology &amp; Disclaimer</t>
  </si>
  <si>
    <t xml:space="preserve">This workbook is an independent research model prepared by Mohammad Arshad / PulseLifeX. Figures are modeled estimates based on publicly available data (parliamentary replies, RBI reports, Union Budget documents) and are not official government figures. It accompanies, and should be read alongside, the PLX-SF-001 research reports. It does not constitute investment, legal, or tax advice.</t>
  </si>
  <si>
    <t xml:space="preserve">© 2026 Mohammad Arshad / PulseLifeX. All Rights Reserved.</t>
  </si>
  <si>
    <t xml:space="preserve">SGB PORTFOLIO ANALYSIS &amp; REDEMPTION MODEL (v3)</t>
  </si>
  <si>
    <t xml:space="preserve">TABLE OF CONTENTS</t>
  </si>
  <si>
    <t xml:space="preserve">KEY MODEL INPUTS</t>
  </si>
  <si>
    <t xml:space="preserve">Tab Name</t>
  </si>
  <si>
    <t xml:space="preserve">Description</t>
  </si>
  <si>
    <t xml:space="preserve">Link</t>
  </si>
  <si>
    <t xml:space="preserve">Input Variable</t>
  </si>
  <si>
    <t xml:space="preserve">Assumed Value</t>
  </si>
  <si>
    <t xml:space="preserve">Unit</t>
  </si>
  <si>
    <t xml:space="preserve">TOC &amp; Summary</t>
  </si>
  <si>
    <t xml:space="preserve">Executive summary dashboard, legend &amp; driver cell</t>
  </si>
  <si>
    <t xml:space="preserve">Baseline Gold Price</t>
  </si>
  <si>
    <t xml:space="preserve">per gram</t>
  </si>
  <si>
    <t xml:space="preserve">SGB_Liability_Model</t>
  </si>
  <si>
    <t xml:space="preserve">Detailed tranche-by-tranche ledger (67 tranches)</t>
  </si>
  <si>
    <t xml:space="preserve">Annual Coupon Rate</t>
  </si>
  <si>
    <t xml:space="preserve">per annum</t>
  </si>
  <si>
    <t xml:space="preserve">Redemption_Schedule</t>
  </si>
  <si>
    <t xml:space="preserve">Year-by-year redemption schedule (2026-2032)</t>
  </si>
  <si>
    <t xml:space="preserve">Scenario_Stress_Test</t>
  </si>
  <si>
    <t xml:space="preserve">Fiscal stress test under alternative prices</t>
  </si>
  <si>
    <t xml:space="preserve">DYNAMIC PORTFOLIO SUMMARY (₹14,400 BASING)</t>
  </si>
  <si>
    <t xml:space="preserve">FORMATTING LEGEND</t>
  </si>
  <si>
    <t xml:space="preserve">Outstanding SGB Gold Quantity</t>
  </si>
  <si>
    <t xml:space="preserve">MT</t>
  </si>
  <si>
    <t xml:space="preserve">Style</t>
  </si>
  <si>
    <t xml:space="preserve">Role</t>
  </si>
  <si>
    <t xml:space="preserve">Outstanding Portfolio Book Value</t>
  </si>
  <si>
    <t xml:space="preserve">₹ Cr</t>
  </si>
  <si>
    <t xml:space="preserve">Light Yellow Fill</t>
  </si>
  <si>
    <t xml:space="preserve">Global Variable</t>
  </si>
  <si>
    <t xml:space="preserve">Input cells driving all dynamic sheets</t>
  </si>
  <si>
    <t xml:space="preserve">Estimated Redemption Liability</t>
  </si>
  <si>
    <t xml:space="preserve">Light Blue Fill</t>
  </si>
  <si>
    <t xml:space="preserve">Zebra Alternate</t>
  </si>
  <si>
    <t xml:space="preserve">Very light shading to assist readability</t>
  </si>
  <si>
    <t xml:space="preserve">Outstanding Portfolio Fiscal Deficit</t>
  </si>
  <si>
    <t xml:space="preserve">Light Green Fill</t>
  </si>
  <si>
    <t xml:space="preserve">Output Cell</t>
  </si>
  <si>
    <t xml:space="preserve">Dynamic formula-calculated output cells</t>
  </si>
  <si>
    <t xml:space="preserve">Weighted Average Portfolio Issue Price</t>
  </si>
  <si>
    <t xml:space="preserve">₹/gram</t>
  </si>
  <si>
    <t xml:space="preserve">No Fill</t>
  </si>
  <si>
    <t xml:space="preserve">Labels / Constants</t>
  </si>
  <si>
    <t xml:space="preserve">Static description or standardized data</t>
  </si>
  <si>
    <t xml:space="preserve">SGB DETAILED TRANCHE-BY-TRANCHE LEDGER</t>
  </si>
  <si>
    <t xml:space="preserve">Tranche #</t>
  </si>
  <si>
    <t xml:space="preserve">Cohort Year</t>
  </si>
  <si>
    <t xml:space="preserve">Series Name</t>
  </si>
  <si>
    <t xml:space="preserve">Issue Price (₹/g)</t>
  </si>
  <si>
    <t xml:space="preserve">Gold Quantity (MT)</t>
  </si>
  <si>
    <t xml:space="preserve">Amount Raised (₹ Cr)</t>
  </si>
  <si>
    <t xml:space="preserve">Maturity Year</t>
  </si>
  <si>
    <t xml:space="preserve">Outstanding Gold (MT)</t>
  </si>
  <si>
    <t xml:space="preserve">Outstanding BV (₹ Cr)</t>
  </si>
  <si>
    <t xml:space="preserve">Redemption Liability (₹ Cr)</t>
  </si>
  <si>
    <t xml:space="preserve">Unrealized Fiscal Deficit (₹ Cr)</t>
  </si>
  <si>
    <t xml:space="preserve">Annual Coupon (₹ Cr)</t>
  </si>
  <si>
    <t xml:space="preserve">FY15-16</t>
  </si>
  <si>
    <t xml:space="preserve">FY15-16 Series I</t>
  </si>
  <si>
    <t xml:space="preserve">2023-24</t>
  </si>
  <si>
    <t xml:space="preserve">FY15-16 Series II</t>
  </si>
  <si>
    <t xml:space="preserve">FY15-16 Series III</t>
  </si>
  <si>
    <t xml:space="preserve">FY16-17</t>
  </si>
  <si>
    <t xml:space="preserve">FY16-17 Series I</t>
  </si>
  <si>
    <t xml:space="preserve">2024-25</t>
  </si>
  <si>
    <t xml:space="preserve">FY16-17 Series II</t>
  </si>
  <si>
    <t xml:space="preserve">FY16-17 Series III</t>
  </si>
  <si>
    <t xml:space="preserve">FY16-17 Series IV</t>
  </si>
  <si>
    <t xml:space="preserve">FY17-18</t>
  </si>
  <si>
    <t xml:space="preserve">FY17-18 Series I</t>
  </si>
  <si>
    <t xml:space="preserve">2025-26</t>
  </si>
  <si>
    <t xml:space="preserve">FY17-18 Series II</t>
  </si>
  <si>
    <t xml:space="preserve">FY17-18 Series III</t>
  </si>
  <si>
    <t xml:space="preserve">FY17-18 Series IV</t>
  </si>
  <si>
    <t xml:space="preserve">FY17-18 Series V</t>
  </si>
  <si>
    <t xml:space="preserve">FY17-18 Series VI</t>
  </si>
  <si>
    <t xml:space="preserve">FY17-18 Series VII</t>
  </si>
  <si>
    <t xml:space="preserve">FY17-18 Series VIII</t>
  </si>
  <si>
    <t xml:space="preserve">FY17-18 Series IX</t>
  </si>
  <si>
    <t xml:space="preserve">FY17-18 Series X</t>
  </si>
  <si>
    <t xml:space="preserve">FY17-18 Series XI</t>
  </si>
  <si>
    <t xml:space="preserve">FY17-18 Series XII</t>
  </si>
  <si>
    <t xml:space="preserve">FY17-18 Series XIII</t>
  </si>
  <si>
    <t xml:space="preserve">FY17-18 Series XIV</t>
  </si>
  <si>
    <t xml:space="preserve">FY18-19</t>
  </si>
  <si>
    <t xml:space="preserve">FY18-19 Series I</t>
  </si>
  <si>
    <t xml:space="preserve">2026-27</t>
  </si>
  <si>
    <t xml:space="preserve">FY18-19 Series II</t>
  </si>
  <si>
    <t xml:space="preserve">FY18-19 Series III</t>
  </si>
  <si>
    <t xml:space="preserve">FY18-19 Series IV</t>
  </si>
  <si>
    <t xml:space="preserve">FY18-19 Series V</t>
  </si>
  <si>
    <t xml:space="preserve">FY18-19 Series VI</t>
  </si>
  <si>
    <t xml:space="preserve">FY19-20</t>
  </si>
  <si>
    <t xml:space="preserve">FY19-20 Series I</t>
  </si>
  <si>
    <t xml:space="preserve">2027-28</t>
  </si>
  <si>
    <t xml:space="preserve">FY19-20 Series II</t>
  </si>
  <si>
    <t xml:space="preserve">FY19-20 Series III</t>
  </si>
  <si>
    <t xml:space="preserve">FY19-20 Series IV</t>
  </si>
  <si>
    <t xml:space="preserve">FY19-20 Series V</t>
  </si>
  <si>
    <t xml:space="preserve">FY19-20 Series VI</t>
  </si>
  <si>
    <t xml:space="preserve">FY19-20 Series VII</t>
  </si>
  <si>
    <t xml:space="preserve">FY19-20 Series VIII</t>
  </si>
  <si>
    <t xml:space="preserve">FY19-20 Series IX</t>
  </si>
  <si>
    <t xml:space="preserve">FY19-20 Series X</t>
  </si>
  <si>
    <t xml:space="preserve">FY20-21</t>
  </si>
  <si>
    <t xml:space="preserve">FY20-21 Series I</t>
  </si>
  <si>
    <t xml:space="preserve">2028-29</t>
  </si>
  <si>
    <t xml:space="preserve">FY20-21 Series II</t>
  </si>
  <si>
    <t xml:space="preserve">FY20-21 Series III</t>
  </si>
  <si>
    <t xml:space="preserve">FY20-21 Series IV</t>
  </si>
  <si>
    <t xml:space="preserve">FY20-21 Series V</t>
  </si>
  <si>
    <t xml:space="preserve">FY20-21 Series VI</t>
  </si>
  <si>
    <t xml:space="preserve">FY20-21 Series VII</t>
  </si>
  <si>
    <t xml:space="preserve">FY20-21 Series VIII</t>
  </si>
  <si>
    <t xml:space="preserve">FY20-21 Series IX</t>
  </si>
  <si>
    <t xml:space="preserve">FY20-21 Series X</t>
  </si>
  <si>
    <t xml:space="preserve">FY20-21 Series XI</t>
  </si>
  <si>
    <t xml:space="preserve">FY20-21 Series XII</t>
  </si>
  <si>
    <t xml:space="preserve">FY21-22</t>
  </si>
  <si>
    <t xml:space="preserve">FY21-22 Series I</t>
  </si>
  <si>
    <t xml:space="preserve">2029-30</t>
  </si>
  <si>
    <t xml:space="preserve">FY21-22 Series II</t>
  </si>
  <si>
    <t xml:space="preserve">FY21-22 Series III</t>
  </si>
  <si>
    <t xml:space="preserve">FY21-22 Series IV</t>
  </si>
  <si>
    <t xml:space="preserve">FY21-22 Series V</t>
  </si>
  <si>
    <t xml:space="preserve">FY21-22 Series VI</t>
  </si>
  <si>
    <t xml:space="preserve">FY21-22 Series VII</t>
  </si>
  <si>
    <t xml:space="preserve">FY21-22 Series VIII</t>
  </si>
  <si>
    <t xml:space="preserve">FY21-22 Series IX</t>
  </si>
  <si>
    <t xml:space="preserve">FY21-22 Series X</t>
  </si>
  <si>
    <t xml:space="preserve">FY22-23</t>
  </si>
  <si>
    <t xml:space="preserve">FY22-23 Series I</t>
  </si>
  <si>
    <t xml:space="preserve">2030-31</t>
  </si>
  <si>
    <t xml:space="preserve">FY22-23 Series II</t>
  </si>
  <si>
    <t xml:space="preserve">FY22-23 Series III</t>
  </si>
  <si>
    <t xml:space="preserve">FY22-23 Series IV</t>
  </si>
  <si>
    <t xml:space="preserve">FY23-24</t>
  </si>
  <si>
    <t xml:space="preserve">FY23-24 Series I</t>
  </si>
  <si>
    <t xml:space="preserve">2031-32</t>
  </si>
  <si>
    <t xml:space="preserve">FY23-24 Series II</t>
  </si>
  <si>
    <t xml:space="preserve">FY23-24 Series III</t>
  </si>
  <si>
    <t xml:space="preserve">FY23-24 Series IV</t>
  </si>
  <si>
    <t xml:space="preserve">TOTAL / AVERAGE</t>
  </si>
  <si>
    <t xml:space="preserve">SGB YEAR-BY-YEAR REDEMPTION SCHEDULE (2026 - 2032)</t>
  </si>
  <si>
    <t xml:space="preserve">Fin Year</t>
  </si>
  <si>
    <t xml:space="preserve">Cohort Maturing</t>
  </si>
  <si>
    <t xml:space="preserve">Gold Qty (MT)</t>
  </si>
  <si>
    <t xml:space="preserve">Original Issue (₹ Cr)</t>
  </si>
  <si>
    <t xml:space="preserve">Portfolio BV (₹ Cr)</t>
  </si>
  <si>
    <t xml:space="preserve">Redempt @12k (₹ Cr)</t>
  </si>
  <si>
    <t xml:space="preserve">Redempt @14.4k (₹ Cr)</t>
  </si>
  <si>
    <t xml:space="preserve">Redempt @18k (₹ Cr)</t>
  </si>
  <si>
    <t xml:space="preserve">Redempt @20k (₹ Cr)</t>
  </si>
  <si>
    <t xml:space="preserve">Outflow @12k (₹ Cr)</t>
  </si>
  <si>
    <t xml:space="preserve">Outflow @14.4k (₹ Cr)</t>
  </si>
  <si>
    <t xml:space="preserve">Outflow @18k (₹ Cr)</t>
  </si>
  <si>
    <t xml:space="preserve">Outflow @20k (₹ Cr)</t>
  </si>
  <si>
    <t xml:space="preserve">Cumul @12k (₹ Cr)</t>
  </si>
  <si>
    <t xml:space="preserve">Cumul @14.4k (₹ Cr)</t>
  </si>
  <si>
    <t xml:space="preserve">Cumul @18k (₹ Cr)</t>
  </si>
  <si>
    <t xml:space="preserve">Cumul @20k (₹ Cr)</t>
  </si>
  <si>
    <t xml:space="preserve">TOTALS</t>
  </si>
  <si>
    <t xml:space="preserve">SGB PORTFOLIO FISCAL STRESS TEST</t>
  </si>
  <si>
    <t xml:space="preserve">STRESS TEST SCENARIO SUMMARY</t>
  </si>
  <si>
    <t xml:space="preserve">Gold Price (₹/g)</t>
  </si>
  <si>
    <t xml:space="preserve">Fiscal Loss Gap (₹ Cr)</t>
  </si>
  <si>
    <t xml:space="preserve">Sovereign Risk Category</t>
  </si>
  <si>
    <t xml:space="preserve">Multiple of BV</t>
  </si>
  <si>
    <t xml:space="preserve">Moderate</t>
  </si>
  <si>
    <t xml:space="preserve">1.8x</t>
  </si>
  <si>
    <t xml:space="preserve">Elevated</t>
  </si>
  <si>
    <t xml:space="preserve">2.2x</t>
  </si>
  <si>
    <t xml:space="preserve">Severe</t>
  </si>
  <si>
    <t xml:space="preserve">2.6x</t>
  </si>
  <si>
    <t xml:space="preserve">Critical</t>
  </si>
  <si>
    <t xml:space="preserve">2.9x</t>
  </si>
  <si>
    <t xml:space="preserve">Extreme</t>
  </si>
  <si>
    <t xml:space="preserve">3.2x</t>
  </si>
  <si>
    <t xml:space="preserve">Unprecedented</t>
  </si>
  <si>
    <t xml:space="preserve">3.6x</t>
  </si>
</sst>
</file>

<file path=xl/styles.xml><?xml version="1.0" encoding="utf-8"?>
<styleSheet xmlns="http://schemas.openxmlformats.org/spreadsheetml/2006/main">
  <numFmts count="7">
    <numFmt numFmtId="164" formatCode="General"/>
    <numFmt numFmtId="165" formatCode="\₹#,##0"/>
    <numFmt numFmtId="166" formatCode="0.00%"/>
    <numFmt numFmtId="167" formatCode="#,##0.00"/>
    <numFmt numFmtId="168" formatCode="\₹#,##0.0"/>
    <numFmt numFmtId="169" formatCode="\₹#,##0.00"/>
    <numFmt numFmtId="170" formatCode="#,##0.000"/>
  </numFmts>
  <fonts count="21">
    <font>
      <sz val="11"/>
      <color theme="1"/>
      <name val="Calibri"/>
      <family val="2"/>
      <charset val="1"/>
    </font>
    <font>
      <sz val="10"/>
      <name val="Arial"/>
      <family val="0"/>
    </font>
    <font>
      <sz val="10"/>
      <name val="Arial"/>
      <family val="0"/>
    </font>
    <font>
      <sz val="10"/>
      <name val="Arial"/>
      <family val="0"/>
    </font>
    <font>
      <b val="true"/>
      <sz val="11"/>
      <color rgb="FF102A43"/>
      <name val="Calibri"/>
      <family val="0"/>
      <charset val="1"/>
    </font>
    <font>
      <b val="true"/>
      <sz val="24"/>
      <color rgb="FF102A43"/>
      <name val="Calibri"/>
      <family val="0"/>
      <charset val="1"/>
    </font>
    <font>
      <b val="true"/>
      <sz val="13"/>
      <color rgb="FF102A43"/>
      <name val="Calibri"/>
      <family val="0"/>
      <charset val="1"/>
    </font>
    <font>
      <i val="true"/>
      <sz val="11"/>
      <color rgb="FF333333"/>
      <name val="Calibri"/>
      <family val="0"/>
      <charset val="1"/>
    </font>
    <font>
      <sz val="11"/>
      <color rgb="FF333333"/>
      <name val="Calibri"/>
      <family val="0"/>
      <charset val="1"/>
    </font>
    <font>
      <b val="true"/>
      <sz val="12"/>
      <color rgb="FFFFFFFF"/>
      <name val="Calibri"/>
      <family val="0"/>
      <charset val="1"/>
    </font>
    <font>
      <sz val="10.5"/>
      <color rgb="FF333333"/>
      <name val="Calibri"/>
      <family val="0"/>
      <charset val="1"/>
    </font>
    <font>
      <i val="true"/>
      <sz val="10"/>
      <color rgb="FF333333"/>
      <name val="Calibri"/>
      <family val="0"/>
      <charset val="1"/>
    </font>
    <font>
      <b val="true"/>
      <sz val="16"/>
      <color rgb="FFFFFFFF"/>
      <name val="Calibri"/>
      <family val="0"/>
      <charset val="1"/>
    </font>
    <font>
      <b val="true"/>
      <sz val="11"/>
      <color rgb="FFFFFFFF"/>
      <name val="Calibri"/>
      <family val="0"/>
      <charset val="1"/>
    </font>
    <font>
      <sz val="11"/>
      <color rgb="FF000000"/>
      <name val="Calibri"/>
      <family val="0"/>
      <charset val="1"/>
    </font>
    <font>
      <b val="true"/>
      <u val="single"/>
      <sz val="11"/>
      <color rgb="FF102A43"/>
      <name val="Calibri"/>
      <family val="0"/>
      <charset val="1"/>
    </font>
    <font>
      <b val="true"/>
      <sz val="11"/>
      <color rgb="FF000000"/>
      <name val="Calibri"/>
      <family val="0"/>
      <charset val="1"/>
    </font>
    <font>
      <b val="true"/>
      <sz val="11"/>
      <color rgb="FF333333"/>
      <name val="Calibri"/>
      <family val="0"/>
      <charset val="1"/>
    </font>
    <font>
      <b val="true"/>
      <sz val="18"/>
      <color rgb="FF000000"/>
      <name val="Calibri"/>
      <family val="2"/>
    </font>
    <font>
      <sz val="10"/>
      <color rgb="FF000000"/>
      <name val="Calibri"/>
      <family val="2"/>
    </font>
    <font>
      <b val="true"/>
      <sz val="10"/>
      <color rgb="FF000000"/>
      <name val="Calibri"/>
      <family val="2"/>
    </font>
  </fonts>
  <fills count="8">
    <fill>
      <patternFill patternType="none"/>
    </fill>
    <fill>
      <patternFill patternType="gray125"/>
    </fill>
    <fill>
      <patternFill patternType="solid">
        <fgColor rgb="FF102A43"/>
        <bgColor rgb="FF333333"/>
      </patternFill>
    </fill>
    <fill>
      <patternFill patternType="solid">
        <fgColor rgb="FFC9A84C"/>
        <bgColor rgb="FFFF9900"/>
      </patternFill>
    </fill>
    <fill>
      <patternFill patternType="solid">
        <fgColor rgb="FFFFF2CC"/>
        <bgColor rgb="FFFBF3DC"/>
      </patternFill>
    </fill>
    <fill>
      <patternFill patternType="solid">
        <fgColor rgb="FFE2EFDA"/>
        <bgColor rgb="FFFBF3DC"/>
      </patternFill>
    </fill>
    <fill>
      <patternFill patternType="solid">
        <fgColor rgb="FFF9FBFD"/>
        <bgColor rgb="FFFFFFFF"/>
      </patternFill>
    </fill>
    <fill>
      <patternFill patternType="solid">
        <fgColor rgb="FFFBF3DC"/>
        <bgColor rgb="FFFFF2CC"/>
      </patternFill>
    </fill>
  </fills>
  <borders count="5">
    <border diagonalUp="false" diagonalDown="false">
      <left/>
      <right/>
      <top/>
      <bottom/>
      <diagonal/>
    </border>
    <border diagonalUp="false" diagonalDown="false">
      <left/>
      <right/>
      <top style="medium">
        <color rgb="FFC9A84C"/>
      </top>
      <bottom style="medium">
        <color rgb="FFC9A84C"/>
      </bottom>
      <diagonal/>
    </border>
    <border diagonalUp="false" diagonalDown="false">
      <left/>
      <right/>
      <top style="thin">
        <color rgb="FFC9A84C"/>
      </top>
      <bottom/>
      <diagonal/>
    </border>
    <border diagonalUp="false" diagonalDown="false">
      <left style="thin">
        <color rgb="FFD3D3D3"/>
      </left>
      <right style="thin">
        <color rgb="FFD3D3D3"/>
      </right>
      <top style="thin">
        <color rgb="FFD3D3D3"/>
      </top>
      <bottom style="thin">
        <color rgb="FFD3D3D3"/>
      </bottom>
      <diagonal/>
    </border>
    <border diagonalUp="false" diagonalDown="false">
      <left/>
      <right/>
      <top style="thin"/>
      <bottom style="double"/>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center" vertical="center" textRotation="0" wrapText="false" indent="0" shrinkToFit="false"/>
      <protection locked="true" hidden="false"/>
    </xf>
    <xf numFmtId="164" fontId="4" fillId="0" borderId="0" xfId="0" applyFont="true" applyBorder="false" applyAlignment="true" applyProtection="false">
      <alignment horizontal="right" vertical="center" textRotation="0" wrapText="false" indent="0" shrinkToFit="false"/>
      <protection locked="true" hidden="false"/>
    </xf>
    <xf numFmtId="164" fontId="8" fillId="0" borderId="0" xfId="0" applyFont="true" applyBorder="false" applyAlignment="true" applyProtection="false">
      <alignment horizontal="left" vertical="center" textRotation="0" wrapText="false" indent="0" shrinkToFit="false"/>
      <protection locked="true" hidden="false"/>
    </xf>
    <xf numFmtId="164" fontId="9" fillId="2" borderId="0" xfId="0" applyFont="true" applyBorder="true" applyAlignment="true" applyProtection="false">
      <alignment horizontal="center" vertical="center" textRotation="0" wrapText="false" indent="0" shrinkToFit="false"/>
      <protection locked="true" hidden="false"/>
    </xf>
    <xf numFmtId="164" fontId="10" fillId="0" borderId="0" xfId="0" applyFont="true" applyBorder="true" applyAlignment="true" applyProtection="false">
      <alignment horizontal="left" vertical="center" textRotation="0" wrapText="true" indent="0" shrinkToFit="false"/>
      <protection locked="true" hidden="false"/>
    </xf>
    <xf numFmtId="164" fontId="11" fillId="0" borderId="0" xfId="0" applyFont="true" applyBorder="true" applyAlignment="true" applyProtection="false">
      <alignment horizontal="left" vertical="top" textRotation="0" wrapText="true" indent="0" shrinkToFit="false"/>
      <protection locked="true" hidden="false"/>
    </xf>
    <xf numFmtId="164" fontId="11" fillId="0" borderId="2" xfId="0" applyFont="true" applyBorder="true" applyAlignment="true" applyProtection="false">
      <alignment horizontal="center" vertical="center" textRotation="0" wrapText="false" indent="0" shrinkToFit="false"/>
      <protection locked="true" hidden="false"/>
    </xf>
    <xf numFmtId="164" fontId="12" fillId="2" borderId="0" xfId="0" applyFont="true" applyBorder="true" applyAlignment="true" applyProtection="false">
      <alignment horizontal="center" vertical="center" textRotation="0" wrapText="false" indent="0" shrinkToFit="false"/>
      <protection locked="true" hidden="false"/>
    </xf>
    <xf numFmtId="164" fontId="4" fillId="3" borderId="0" xfId="0" applyFont="true" applyBorder="true" applyAlignment="true" applyProtection="false">
      <alignment horizontal="general" vertical="bottom" textRotation="0" wrapText="false" indent="0" shrinkToFit="false"/>
      <protection locked="true" hidden="false"/>
    </xf>
    <xf numFmtId="164" fontId="13" fillId="2" borderId="0" xfId="0" applyFont="true" applyBorder="false" applyAlignment="true" applyProtection="false">
      <alignment horizontal="center" vertical="bottom" textRotation="0" wrapText="false" indent="0" shrinkToFit="false"/>
      <protection locked="true" hidden="false"/>
    </xf>
    <xf numFmtId="164" fontId="14" fillId="0" borderId="3" xfId="0" applyFont="true" applyBorder="true" applyAlignment="true" applyProtection="false">
      <alignment horizontal="general" vertical="bottom" textRotation="0" wrapText="false" indent="0" shrinkToFit="false"/>
      <protection locked="true" hidden="false"/>
    </xf>
    <xf numFmtId="164" fontId="15" fillId="0" borderId="3" xfId="0" applyFont="true" applyBorder="true" applyAlignment="true" applyProtection="false">
      <alignment horizontal="center" vertical="bottom" textRotation="0" wrapText="false" indent="0" shrinkToFit="false"/>
      <protection locked="true" hidden="false"/>
    </xf>
    <xf numFmtId="164" fontId="0" fillId="0" borderId="3" xfId="0" applyFont="true" applyBorder="true" applyAlignment="true" applyProtection="false">
      <alignment horizontal="general" vertical="bottom" textRotation="0" wrapText="false" indent="0" shrinkToFit="false"/>
      <protection locked="true" hidden="false"/>
    </xf>
    <xf numFmtId="165" fontId="16" fillId="4" borderId="3" xfId="0" applyFont="true" applyBorder="true" applyAlignment="true" applyProtection="false">
      <alignment horizontal="general" vertical="bottom" textRotation="0" wrapText="false" indent="0" shrinkToFit="false"/>
      <protection locked="true" hidden="false"/>
    </xf>
    <xf numFmtId="166" fontId="14" fillId="0" borderId="3" xfId="0" applyFont="true" applyBorder="true" applyAlignment="true" applyProtection="false">
      <alignment horizontal="general" vertical="bottom" textRotation="0" wrapText="false" indent="0" shrinkToFit="false"/>
      <protection locked="true" hidden="false"/>
    </xf>
    <xf numFmtId="167" fontId="16" fillId="5" borderId="3" xfId="0" applyFont="true" applyBorder="true" applyAlignment="true" applyProtection="false">
      <alignment horizontal="general" vertical="bottom" textRotation="0" wrapText="false" indent="0" shrinkToFit="false"/>
      <protection locked="true" hidden="false"/>
    </xf>
    <xf numFmtId="164" fontId="13" fillId="2" borderId="3" xfId="0" applyFont="true" applyBorder="true" applyAlignment="true" applyProtection="false">
      <alignment horizontal="center" vertical="bottom" textRotation="0" wrapText="false" indent="0" shrinkToFit="false"/>
      <protection locked="true" hidden="false"/>
    </xf>
    <xf numFmtId="168" fontId="16" fillId="5" borderId="3" xfId="0" applyFont="true" applyBorder="true" applyAlignment="true" applyProtection="false">
      <alignment horizontal="general" vertical="bottom" textRotation="0" wrapText="false" indent="0" shrinkToFit="false"/>
      <protection locked="true" hidden="false"/>
    </xf>
    <xf numFmtId="164" fontId="16" fillId="4" borderId="3" xfId="0" applyFont="true" applyBorder="true" applyAlignment="true" applyProtection="false">
      <alignment horizontal="center" vertical="bottom" textRotation="0" wrapText="false" indent="0" shrinkToFit="false"/>
      <protection locked="true" hidden="false"/>
    </xf>
    <xf numFmtId="164" fontId="16" fillId="6" borderId="3" xfId="0" applyFont="true" applyBorder="true" applyAlignment="true" applyProtection="false">
      <alignment horizontal="center" vertical="bottom" textRotation="0" wrapText="false" indent="0" shrinkToFit="false"/>
      <protection locked="true" hidden="false"/>
    </xf>
    <xf numFmtId="164" fontId="16" fillId="5" borderId="3" xfId="0" applyFont="true" applyBorder="true" applyAlignment="true" applyProtection="false">
      <alignment horizontal="center" vertical="bottom" textRotation="0" wrapText="false" indent="0" shrinkToFit="false"/>
      <protection locked="true" hidden="false"/>
    </xf>
    <xf numFmtId="169" fontId="16" fillId="5" borderId="3" xfId="0" applyFont="true" applyBorder="true" applyAlignment="true" applyProtection="false">
      <alignment horizontal="general" vertical="bottom" textRotation="0" wrapText="false" indent="0" shrinkToFit="false"/>
      <protection locked="true" hidden="false"/>
    </xf>
    <xf numFmtId="164" fontId="16" fillId="0" borderId="3" xfId="0" applyFont="true" applyBorder="true" applyAlignment="true" applyProtection="false">
      <alignment horizontal="center" vertical="bottom" textRotation="0" wrapText="false" indent="0" shrinkToFit="false"/>
      <protection locked="true" hidden="false"/>
    </xf>
    <xf numFmtId="164" fontId="13" fillId="2" borderId="3" xfId="0" applyFont="true" applyBorder="true" applyAlignment="true" applyProtection="false">
      <alignment horizontal="center" vertical="center" textRotation="0" wrapText="true" indent="0" shrinkToFit="false"/>
      <protection locked="true" hidden="false"/>
    </xf>
    <xf numFmtId="169" fontId="14" fillId="0" borderId="3" xfId="0" applyFont="true" applyBorder="true" applyAlignment="true" applyProtection="false">
      <alignment horizontal="general" vertical="bottom" textRotation="0" wrapText="false" indent="0" shrinkToFit="false"/>
      <protection locked="true" hidden="false"/>
    </xf>
    <xf numFmtId="170" fontId="14" fillId="0" borderId="3" xfId="0" applyFont="true" applyBorder="true" applyAlignment="true" applyProtection="false">
      <alignment horizontal="general" vertical="bottom" textRotation="0" wrapText="false" indent="0" shrinkToFit="false"/>
      <protection locked="true" hidden="false"/>
    </xf>
    <xf numFmtId="168" fontId="14" fillId="0" borderId="3" xfId="0" applyFont="true" applyBorder="true" applyAlignment="true" applyProtection="false">
      <alignment horizontal="general" vertical="bottom" textRotation="0" wrapText="false" indent="0" shrinkToFit="false"/>
      <protection locked="true" hidden="false"/>
    </xf>
    <xf numFmtId="164" fontId="14" fillId="0" borderId="3" xfId="0" applyFont="true" applyBorder="true" applyAlignment="true" applyProtection="false">
      <alignment horizontal="center" vertical="bottom" textRotation="0" wrapText="false" indent="0" shrinkToFit="false"/>
      <protection locked="true" hidden="false"/>
    </xf>
    <xf numFmtId="164" fontId="14" fillId="6" borderId="3" xfId="0" applyFont="true" applyBorder="true" applyAlignment="true" applyProtection="false">
      <alignment horizontal="general" vertical="bottom" textRotation="0" wrapText="false" indent="0" shrinkToFit="false"/>
      <protection locked="true" hidden="false"/>
    </xf>
    <xf numFmtId="169" fontId="14" fillId="6" borderId="3" xfId="0" applyFont="true" applyBorder="true" applyAlignment="true" applyProtection="false">
      <alignment horizontal="general" vertical="bottom" textRotation="0" wrapText="false" indent="0" shrinkToFit="false"/>
      <protection locked="true" hidden="false"/>
    </xf>
    <xf numFmtId="170" fontId="14" fillId="6" borderId="3" xfId="0" applyFont="true" applyBorder="true" applyAlignment="true" applyProtection="false">
      <alignment horizontal="general" vertical="bottom" textRotation="0" wrapText="false" indent="0" shrinkToFit="false"/>
      <protection locked="true" hidden="false"/>
    </xf>
    <xf numFmtId="168" fontId="14" fillId="6" borderId="3" xfId="0" applyFont="true" applyBorder="true" applyAlignment="true" applyProtection="false">
      <alignment horizontal="general" vertical="bottom" textRotation="0" wrapText="false" indent="0" shrinkToFit="false"/>
      <protection locked="true" hidden="false"/>
    </xf>
    <xf numFmtId="164" fontId="14" fillId="6" borderId="3" xfId="0" applyFont="true" applyBorder="true" applyAlignment="true" applyProtection="false">
      <alignment horizontal="center" vertical="bottom" textRotation="0" wrapText="false" indent="0" shrinkToFit="false"/>
      <protection locked="true" hidden="false"/>
    </xf>
    <xf numFmtId="164" fontId="17" fillId="7" borderId="4" xfId="0" applyFont="true" applyBorder="true" applyAlignment="true" applyProtection="false">
      <alignment horizontal="general" vertical="bottom" textRotation="0" wrapText="false" indent="0" shrinkToFit="false"/>
      <protection locked="true" hidden="false"/>
    </xf>
    <xf numFmtId="169" fontId="17" fillId="7" borderId="4" xfId="0" applyFont="true" applyBorder="true" applyAlignment="true" applyProtection="false">
      <alignment horizontal="general" vertical="bottom" textRotation="0" wrapText="false" indent="0" shrinkToFit="false"/>
      <protection locked="true" hidden="false"/>
    </xf>
    <xf numFmtId="167" fontId="17" fillId="7" borderId="4" xfId="0" applyFont="true" applyBorder="true" applyAlignment="true" applyProtection="false">
      <alignment horizontal="general" vertical="bottom" textRotation="0" wrapText="false" indent="0" shrinkToFit="false"/>
      <protection locked="true" hidden="false"/>
    </xf>
    <xf numFmtId="168" fontId="17" fillId="7" borderId="4" xfId="0" applyFont="true" applyBorder="true" applyAlignment="true" applyProtection="false">
      <alignment horizontal="general" vertical="bottom" textRotation="0" wrapText="false" indent="0" shrinkToFit="false"/>
      <protection locked="true" hidden="false"/>
    </xf>
    <xf numFmtId="167" fontId="14" fillId="0" borderId="3" xfId="0" applyFont="true" applyBorder="true" applyAlignment="true" applyProtection="false">
      <alignment horizontal="general" vertical="bottom" textRotation="0" wrapText="false" indent="0" shrinkToFit="false"/>
      <protection locked="true" hidden="false"/>
    </xf>
    <xf numFmtId="167" fontId="14" fillId="6" borderId="3" xfId="0" applyFont="true" applyBorder="true" applyAlignment="true" applyProtection="false">
      <alignment horizontal="general" vertical="bottom" textRotation="0" wrapText="false" indent="0" shrinkToFit="false"/>
      <protection locked="true" hidden="false"/>
    </xf>
    <xf numFmtId="168" fontId="16" fillId="5" borderId="4" xfId="0" applyFont="true" applyBorder="true" applyAlignment="true" applyProtection="false">
      <alignment horizontal="general" vertical="bottom" textRotation="0" wrapText="false" indent="0" shrinkToFit="false"/>
      <protection locked="true" hidden="false"/>
    </xf>
    <xf numFmtId="165" fontId="14" fillId="6" borderId="3" xfId="0" applyFont="true" applyBorder="true" applyAlignment="true" applyProtection="false">
      <alignment horizontal="general" vertical="bottom" textRotation="0" wrapText="false" indent="0" shrinkToFit="false"/>
      <protection locked="true" hidden="false"/>
    </xf>
    <xf numFmtId="165" fontId="14" fillId="0" borderId="3" xfId="0" applyFont="true" applyBorder="tru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9D9"/>
      <rgbColor rgb="FF878787"/>
      <rgbColor rgb="FF9999FF"/>
      <rgbColor rgb="FF993366"/>
      <rgbColor rgb="FFFFF2CC"/>
      <rgbColor rgb="FFF9FBFD"/>
      <rgbColor rgb="FF660066"/>
      <rgbColor rgb="FFFF8080"/>
      <rgbColor rgb="FF0066CC"/>
      <rgbColor rgb="FFD3D3D3"/>
      <rgbColor rgb="FF000080"/>
      <rgbColor rgb="FFFF00FF"/>
      <rgbColor rgb="FFFFFF00"/>
      <rgbColor rgb="FF00FFFF"/>
      <rgbColor rgb="FF800080"/>
      <rgbColor rgb="FF800000"/>
      <rgbColor rgb="FF008080"/>
      <rgbColor rgb="FF0000FF"/>
      <rgbColor rgb="FF00CCFF"/>
      <rgbColor rgb="FFCCFFFF"/>
      <rgbColor rgb="FFE2EFDA"/>
      <rgbColor rgb="FFFBF3DC"/>
      <rgbColor rgb="FF99CCFF"/>
      <rgbColor rgb="FFFF99CC"/>
      <rgbColor rgb="FFCC99FF"/>
      <rgbColor rgb="FFFFCC99"/>
      <rgbColor rgb="FF3366FF"/>
      <rgbColor rgb="FF33CCCC"/>
      <rgbColor rgb="FF99CC00"/>
      <rgbColor rgb="FFFFCC00"/>
      <rgbColor rgb="FFFF9900"/>
      <rgbColor rgb="FFFF6600"/>
      <rgbColor rgb="FF666699"/>
      <rgbColor rgb="FFC9A84C"/>
      <rgbColor rgb="FF102A43"/>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lang="en-US" sz="1800" spc="-1" strike="noStrike">
                <a:solidFill>
                  <a:srgbClr val="000000"/>
                </a:solidFill>
                <a:latin typeface="Calibri"/>
              </a:defRPr>
            </a:pPr>
            <a:r>
              <a:rPr b="1" lang="en-US" sz="1800" spc="-1" strike="noStrike">
                <a:solidFill>
                  <a:srgbClr val="000000"/>
                </a:solidFill>
                <a:latin typeface="Calibri"/>
              </a:rPr>
              <a:t>Aggregate SGB Liability Under Escalating Gold Prices (₹ Cr)</a:t>
            </a:r>
          </a:p>
        </c:rich>
      </c:tx>
      <c:overlay val="0"/>
      <c:spPr>
        <a:noFill/>
        <a:ln w="0">
          <a:noFill/>
        </a:ln>
      </c:spPr>
    </c:title>
    <c:autoTitleDeleted val="0"/>
    <c:plotArea>
      <c:barChart>
        <c:barDir val="col"/>
        <c:grouping val="clustered"/>
        <c:varyColors val="0"/>
        <c:ser>
          <c:idx val="0"/>
          <c:order val="0"/>
          <c:tx>
            <c:strRef>
              <c:f>Scenario_Stress_Test!$B$5</c:f>
              <c:strCache>
                <c:ptCount val="1"/>
                <c:pt idx="0">
                  <c:v>Redemption Liability (₹ Cr)</c:v>
                </c:pt>
              </c:strCache>
            </c:strRef>
          </c:tx>
          <c:spPr>
            <a:solidFill>
              <a:srgbClr val="102a43"/>
            </a:solidFill>
            <a:ln w="0">
              <a:noFill/>
            </a:ln>
          </c:spPr>
          <c:invertIfNegative val="0"/>
          <c:dPt>
            <c:idx val="0"/>
            <c:invertIfNegative val="0"/>
            <c:spPr>
              <a:solidFill>
                <a:srgbClr val="102a43"/>
              </a:solidFill>
              <a:ln w="0">
                <a:noFill/>
              </a:ln>
            </c:spPr>
          </c:dPt>
          <c:dPt>
            <c:idx val="1"/>
            <c:invertIfNegative val="0"/>
            <c:spPr>
              <a:solidFill>
                <a:srgbClr val="102a43"/>
              </a:solidFill>
              <a:ln w="0">
                <a:noFill/>
              </a:ln>
            </c:spPr>
          </c:dPt>
          <c:dPt>
            <c:idx val="2"/>
            <c:invertIfNegative val="0"/>
            <c:spPr>
              <a:solidFill>
                <a:srgbClr val="c9a84c"/>
              </a:solidFill>
              <a:ln w="0">
                <a:noFill/>
              </a:ln>
            </c:spPr>
          </c:dPt>
          <c:dPt>
            <c:idx val="3"/>
            <c:invertIfNegative val="0"/>
            <c:spPr>
              <a:solidFill>
                <a:srgbClr val="102a43"/>
              </a:solidFill>
              <a:ln w="0">
                <a:noFill/>
              </a:ln>
            </c:spPr>
          </c:dPt>
          <c:dPt>
            <c:idx val="4"/>
            <c:invertIfNegative val="0"/>
            <c:spPr>
              <a:solidFill>
                <a:srgbClr val="102a43"/>
              </a:solidFill>
              <a:ln w="0">
                <a:noFill/>
              </a:ln>
            </c:spPr>
          </c:dPt>
          <c:dPt>
            <c:idx val="5"/>
            <c:invertIfNegative val="0"/>
            <c:spPr>
              <a:solidFill>
                <a:srgbClr val="102a43"/>
              </a:solidFill>
              <a:ln w="0">
                <a:noFill/>
              </a:ln>
            </c:spPr>
          </c:dPt>
          <c:dLbls>
            <c:dLbl>
              <c:idx val="0"/>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dLbl>
            <c:dLbl>
              <c:idx val="1"/>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dLbl>
            <c:dLbl>
              <c:idx val="2"/>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dLbl>
            <c:dLbl>
              <c:idx val="3"/>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dLbl>
            <c:dLbl>
              <c:idx val="4"/>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dLbl>
            <c:dLbl>
              <c:idx val="5"/>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Scenario_Stress_Test!$A$6:$A$11</c:f>
              <c:strCache>
                <c:ptCount val="6"/>
                <c:pt idx="0">
                  <c:v>₹10,000</c:v>
                </c:pt>
                <c:pt idx="1">
                  <c:v>₹12,000</c:v>
                </c:pt>
                <c:pt idx="2">
                  <c:v>₹14,400</c:v>
                </c:pt>
                <c:pt idx="3">
                  <c:v>₹16,000</c:v>
                </c:pt>
                <c:pt idx="4">
                  <c:v>₹18,000</c:v>
                </c:pt>
                <c:pt idx="5">
                  <c:v>₹20,000</c:v>
                </c:pt>
              </c:strCache>
            </c:strRef>
          </c:cat>
          <c:val>
            <c:numRef>
              <c:f>Scenario_Stress_Test!$B$6:$B$11</c:f>
              <c:numCache>
                <c:formatCode>\₹#,##0.0</c:formatCode>
                <c:ptCount val="6"/>
                <c:pt idx="0">
                  <c:v>123920</c:v>
                </c:pt>
                <c:pt idx="1">
                  <c:v>148704</c:v>
                </c:pt>
                <c:pt idx="2">
                  <c:v>178444.8</c:v>
                </c:pt>
                <c:pt idx="3">
                  <c:v>198272</c:v>
                </c:pt>
                <c:pt idx="4">
                  <c:v>223056</c:v>
                </c:pt>
                <c:pt idx="5">
                  <c:v>247840</c:v>
                </c:pt>
              </c:numCache>
            </c:numRef>
          </c:val>
        </c:ser>
        <c:gapWidth val="150"/>
        <c:overlap val="0"/>
        <c:axId val="93539275"/>
        <c:axId val="88920878"/>
      </c:barChart>
      <c:catAx>
        <c:axId val="93539275"/>
        <c:scaling>
          <c:orientation val="minMax"/>
        </c:scaling>
        <c:delete val="1"/>
        <c:axPos val="b"/>
        <c:title>
          <c:tx>
            <c:rich>
              <a:bodyPr rot="0"/>
              <a:lstStyle/>
              <a:p>
                <a:pPr>
                  <a:defRPr b="1" lang="en-US" sz="1000" spc="-1" strike="noStrike">
                    <a:solidFill>
                      <a:srgbClr val="000000"/>
                    </a:solidFill>
                    <a:latin typeface="Calibri"/>
                  </a:defRPr>
                </a:pPr>
                <a:r>
                  <a:rPr b="1" lang="en-US" sz="1000" spc="-1" strike="noStrike">
                    <a:solidFill>
                      <a:srgbClr val="000000"/>
                    </a:solidFill>
                    <a:latin typeface="Calibri"/>
                  </a:rPr>
                  <a:t>Gold Price (₹/gram)</a:t>
                </a:r>
              </a:p>
            </c:rich>
          </c:tx>
          <c:overlay val="0"/>
          <c:spPr>
            <a:noFill/>
            <a:ln w="0">
              <a:noFill/>
            </a:ln>
          </c:spPr>
        </c:title>
        <c:numFmt formatCode="\₹#,##0"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8920878"/>
        <c:auto val="1"/>
        <c:lblAlgn val="ctr"/>
        <c:lblOffset val="100"/>
        <c:noMultiLvlLbl val="0"/>
      </c:catAx>
      <c:valAx>
        <c:axId val="88920878"/>
        <c:scaling>
          <c:orientation val="minMax"/>
        </c:scaling>
        <c:delete val="1"/>
        <c:axPos val="l"/>
        <c:majorGridlines>
          <c:spPr>
            <a:ln w="9360">
              <a:solidFill>
                <a:srgbClr val="878787"/>
              </a:solidFill>
              <a:round/>
            </a:ln>
          </c:spPr>
        </c:majorGridlines>
        <c:title>
          <c:tx>
            <c:rich>
              <a:bodyPr rot="-5400000"/>
              <a:lstStyle/>
              <a:p>
                <a:pPr>
                  <a:defRPr b="1" lang="en-US" sz="1000" spc="-1" strike="noStrike">
                    <a:solidFill>
                      <a:srgbClr val="000000"/>
                    </a:solidFill>
                    <a:latin typeface="Calibri"/>
                  </a:defRPr>
                </a:pPr>
                <a:r>
                  <a:rPr b="1" lang="en-US" sz="1000" spc="-1" strike="noStrike">
                    <a:solidFill>
                      <a:srgbClr val="000000"/>
                    </a:solidFill>
                    <a:latin typeface="Calibri"/>
                  </a:rPr>
                  <a:t>Liability (₹ Crore)</a:t>
                </a:r>
              </a:p>
            </c:rich>
          </c:tx>
          <c:overlay val="0"/>
          <c:spPr>
            <a:noFill/>
            <a:ln w="0">
              <a:noFill/>
            </a:ln>
          </c:spPr>
        </c:title>
        <c:numFmt formatCode="\₹#,##0.0"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93539275"/>
        <c:crossBetween val="between"/>
      </c:valAx>
      <c:spPr>
        <a:noFill/>
        <a:ln w="0">
          <a:noFill/>
        </a:ln>
      </c:spPr>
    </c:plotArea>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6</xdr:col>
      <xdr:colOff>0</xdr:colOff>
      <xdr:row>3</xdr:row>
      <xdr:rowOff>0</xdr:rowOff>
    </xdr:from>
    <xdr:to>
      <xdr:col>15</xdr:col>
      <xdr:colOff>255960</xdr:colOff>
      <xdr:row>21</xdr:row>
      <xdr:rowOff>170280</xdr:rowOff>
    </xdr:to>
    <xdr:graphicFrame>
      <xdr:nvGraphicFramePr>
        <xdr:cNvPr id="0" name="Chart 1"/>
        <xdr:cNvGraphicFramePr/>
      </xdr:nvGraphicFramePr>
      <xdr:xfrm>
        <a:off x="11395800" y="571680"/>
        <a:ext cx="5759280" cy="359928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5.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9A84C"/>
    <pageSetUpPr fitToPage="true"/>
  </sheetPr>
  <dimension ref="B3:C3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
    <col collapsed="false" customWidth="true" hidden="false" outlineLevel="0" max="2" min="2" style="1" width="30"/>
    <col collapsed="false" customWidth="true" hidden="false" outlineLevel="0" max="3" min="3" style="1" width="55"/>
    <col collapsed="false" customWidth="true" hidden="false" outlineLevel="0" max="4" min="4" style="1" width="4"/>
  </cols>
  <sheetData>
    <row r="3" customFormat="false" ht="21.75" hidden="false" customHeight="true" outlineLevel="0" collapsed="false">
      <c r="B3" s="2" t="s">
        <v>0</v>
      </c>
      <c r="C3" s="2"/>
    </row>
    <row r="6" customFormat="false" ht="31.5" hidden="false" customHeight="true" outlineLevel="0" collapsed="false">
      <c r="B6" s="3" t="s">
        <v>1</v>
      </c>
      <c r="C6" s="3"/>
    </row>
    <row r="8" customFormat="false" ht="19.5" hidden="false" customHeight="true" outlineLevel="0" collapsed="false">
      <c r="B8" s="4" t="s">
        <v>2</v>
      </c>
      <c r="C8" s="4"/>
    </row>
    <row r="9" customFormat="false" ht="19.5" hidden="false" customHeight="true" outlineLevel="0" collapsed="false">
      <c r="B9" s="4"/>
      <c r="C9" s="4"/>
    </row>
    <row r="11" customFormat="false" ht="15" hidden="false" customHeight="true" outlineLevel="0" collapsed="false">
      <c r="B11" s="5" t="s">
        <v>3</v>
      </c>
      <c r="C11" s="5"/>
    </row>
    <row r="14" customFormat="false" ht="15" hidden="false" customHeight="true" outlineLevel="0" collapsed="false">
      <c r="B14" s="6" t="s">
        <v>4</v>
      </c>
      <c r="C14" s="7" t="s">
        <v>5</v>
      </c>
    </row>
    <row r="15" customFormat="false" ht="15" hidden="false" customHeight="true" outlineLevel="0" collapsed="false">
      <c r="B15" s="6" t="s">
        <v>6</v>
      </c>
      <c r="C15" s="7" t="s">
        <v>7</v>
      </c>
    </row>
    <row r="16" customFormat="false" ht="15" hidden="false" customHeight="true" outlineLevel="0" collapsed="false">
      <c r="B16" s="6" t="s">
        <v>8</v>
      </c>
      <c r="C16" s="7" t="s">
        <v>9</v>
      </c>
    </row>
    <row r="17" customFormat="false" ht="15" hidden="false" customHeight="true" outlineLevel="0" collapsed="false">
      <c r="B17" s="6" t="s">
        <v>10</v>
      </c>
      <c r="C17" s="7" t="s">
        <v>11</v>
      </c>
    </row>
    <row r="18" customFormat="false" ht="15" hidden="false" customHeight="true" outlineLevel="0" collapsed="false">
      <c r="B18" s="6" t="s">
        <v>12</v>
      </c>
      <c r="C18" s="7" t="s">
        <v>13</v>
      </c>
    </row>
    <row r="19" customFormat="false" ht="15" hidden="false" customHeight="true" outlineLevel="0" collapsed="false">
      <c r="B19" s="6" t="s">
        <v>14</v>
      </c>
      <c r="C19" s="7" t="s">
        <v>15</v>
      </c>
    </row>
    <row r="20" customFormat="false" ht="15" hidden="false" customHeight="true" outlineLevel="0" collapsed="false">
      <c r="B20" s="6" t="s">
        <v>16</v>
      </c>
      <c r="C20" s="7" t="s">
        <v>17</v>
      </c>
    </row>
    <row r="21" customFormat="false" ht="15" hidden="false" customHeight="true" outlineLevel="0" collapsed="false">
      <c r="B21" s="6" t="s">
        <v>18</v>
      </c>
      <c r="C21" s="7" t="s">
        <v>19</v>
      </c>
    </row>
    <row r="23" customFormat="false" ht="15" hidden="false" customHeight="true" outlineLevel="0" collapsed="false">
      <c r="B23" s="8" t="s">
        <v>20</v>
      </c>
      <c r="C23" s="8"/>
    </row>
    <row r="24" customFormat="false" ht="27.75" hidden="false" customHeight="true" outlineLevel="0" collapsed="false">
      <c r="B24" s="9" t="s">
        <v>21</v>
      </c>
      <c r="C24" s="9"/>
    </row>
    <row r="25" customFormat="false" ht="27.75" hidden="false" customHeight="true" outlineLevel="0" collapsed="false">
      <c r="B25" s="9" t="s">
        <v>22</v>
      </c>
      <c r="C25" s="9"/>
    </row>
    <row r="26" customFormat="false" ht="27.75" hidden="false" customHeight="true" outlineLevel="0" collapsed="false">
      <c r="B26" s="9" t="s">
        <v>23</v>
      </c>
      <c r="C26" s="9"/>
    </row>
    <row r="27" customFormat="false" ht="27.75" hidden="false" customHeight="true" outlineLevel="0" collapsed="false">
      <c r="B27" s="9" t="s">
        <v>24</v>
      </c>
      <c r="C27" s="9"/>
    </row>
    <row r="28" customFormat="false" ht="27.75" hidden="false" customHeight="true" outlineLevel="0" collapsed="false">
      <c r="B28" s="9" t="s">
        <v>25</v>
      </c>
      <c r="C28" s="9"/>
    </row>
    <row r="30" customFormat="false" ht="15" hidden="false" customHeight="true" outlineLevel="0" collapsed="false">
      <c r="B30" s="8" t="s">
        <v>26</v>
      </c>
      <c r="C30" s="8"/>
    </row>
    <row r="31" customFormat="false" ht="15" hidden="false" customHeight="true" outlineLevel="0" collapsed="false">
      <c r="B31" s="10" t="s">
        <v>27</v>
      </c>
      <c r="C31" s="10"/>
    </row>
    <row r="32" customFormat="false" ht="15" hidden="false" customHeight="true" outlineLevel="0" collapsed="false">
      <c r="B32" s="10"/>
      <c r="C32" s="10"/>
    </row>
    <row r="33" customFormat="false" ht="15" hidden="false" customHeight="true" outlineLevel="0" collapsed="false">
      <c r="B33" s="10"/>
      <c r="C33" s="10"/>
    </row>
    <row r="34" customFormat="false" ht="15" hidden="false" customHeight="true" outlineLevel="0" collapsed="false">
      <c r="B34" s="10"/>
      <c r="C34" s="10"/>
    </row>
    <row r="36" customFormat="false" ht="15" hidden="false" customHeight="true" outlineLevel="0" collapsed="false">
      <c r="B36" s="11" t="s">
        <v>28</v>
      </c>
      <c r="C36" s="11"/>
    </row>
  </sheetData>
  <mergeCells count="13">
    <mergeCell ref="B3:C3"/>
    <mergeCell ref="B6:C6"/>
    <mergeCell ref="B8:C9"/>
    <mergeCell ref="B11:C11"/>
    <mergeCell ref="B23:C23"/>
    <mergeCell ref="B24:C24"/>
    <mergeCell ref="B25:C25"/>
    <mergeCell ref="B26:C26"/>
    <mergeCell ref="B27:C27"/>
    <mergeCell ref="B28:C28"/>
    <mergeCell ref="B30:C30"/>
    <mergeCell ref="B31:C34"/>
    <mergeCell ref="B36:C36"/>
  </mergeCells>
  <printOptions headings="false" gridLines="false" gridLinesSet="true" horizontalCentered="false" verticalCentered="false"/>
  <pageMargins left="0.75" right="0.75" top="1" bottom="1" header="0.511811023622047" footer="0.5"/>
  <pageSetup paperSize="1" scale="100" fitToWidth="1" fitToHeight="1" pageOrder="downThenOver" orientation="portrait" blackAndWhite="false" draft="false" cellComments="none" horizontalDpi="300" verticalDpi="300" copies="1"/>
  <headerFooter differentFirst="false" differentOddEven="false">
    <oddHeader/>
    <oddFooter>&amp;L&amp;8 © 2026 Mohammad Arshad / PulseLifeX — All Rights Reserved&amp;R&amp;8 PLX-SF-001 (Supporting Model)</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02A43"/>
    <pageSetUpPr fitToPage="true"/>
  </sheetPr>
  <dimension ref="A1:G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6.42"/>
    <col collapsed="false" customWidth="true" hidden="false" outlineLevel="0" max="2" min="2" style="1" width="47.42"/>
    <col collapsed="false" customWidth="true" hidden="false" outlineLevel="0" max="3" min="3" style="1" width="7.42"/>
    <col collapsed="false" customWidth="true" hidden="false" outlineLevel="0" max="5" min="5" style="1" width="19.29"/>
    <col collapsed="false" customWidth="true" hidden="false" outlineLevel="0" max="6" min="6" style="1" width="17.29"/>
    <col collapsed="false" customWidth="true" hidden="false" outlineLevel="0" max="7" min="7" style="1" width="37.42"/>
  </cols>
  <sheetData>
    <row r="1" customFormat="false" ht="15" hidden="false" customHeight="true" outlineLevel="0" collapsed="false">
      <c r="A1" s="12" t="s">
        <v>29</v>
      </c>
      <c r="B1" s="12"/>
      <c r="C1" s="12"/>
      <c r="D1" s="12"/>
      <c r="E1" s="12"/>
      <c r="F1" s="12"/>
      <c r="G1" s="12"/>
    </row>
    <row r="2" customFormat="false" ht="15" hidden="false" customHeight="true" outlineLevel="0" collapsed="false">
      <c r="A2" s="12"/>
      <c r="B2" s="12"/>
      <c r="C2" s="12"/>
      <c r="D2" s="12"/>
      <c r="E2" s="12"/>
      <c r="F2" s="12"/>
      <c r="G2" s="12"/>
    </row>
    <row r="4" customFormat="false" ht="15" hidden="false" customHeight="true" outlineLevel="0" collapsed="false">
      <c r="A4" s="13" t="s">
        <v>30</v>
      </c>
      <c r="B4" s="13"/>
      <c r="C4" s="13"/>
      <c r="E4" s="13" t="s">
        <v>31</v>
      </c>
      <c r="F4" s="13"/>
      <c r="G4" s="13"/>
    </row>
    <row r="5" customFormat="false" ht="15" hidden="false" customHeight="true" outlineLevel="0" collapsed="false">
      <c r="A5" s="14" t="s">
        <v>32</v>
      </c>
      <c r="B5" s="14" t="s">
        <v>33</v>
      </c>
      <c r="C5" s="14" t="s">
        <v>34</v>
      </c>
      <c r="E5" s="14" t="s">
        <v>35</v>
      </c>
      <c r="F5" s="14" t="s">
        <v>36</v>
      </c>
      <c r="G5" s="14" t="s">
        <v>37</v>
      </c>
    </row>
    <row r="6" customFormat="false" ht="15" hidden="false" customHeight="true" outlineLevel="0" collapsed="false">
      <c r="A6" s="15" t="s">
        <v>38</v>
      </c>
      <c r="B6" s="15" t="s">
        <v>39</v>
      </c>
      <c r="C6" s="16" t="str">
        <f aca="false">HYPERLINK("#'TOC &amp; Summary'!A1", "Go →")</f>
        <v>Go →</v>
      </c>
      <c r="E6" s="17" t="s">
        <v>40</v>
      </c>
      <c r="F6" s="18" t="n">
        <v>14400</v>
      </c>
      <c r="G6" s="17" t="s">
        <v>41</v>
      </c>
    </row>
    <row r="7" customFormat="false" ht="15" hidden="false" customHeight="true" outlineLevel="0" collapsed="false">
      <c r="A7" s="15" t="s">
        <v>42</v>
      </c>
      <c r="B7" s="15" t="s">
        <v>43</v>
      </c>
      <c r="C7" s="16" t="str">
        <f aca="false">HYPERLINK("#SGB_Liability_Model!A1", "Go →")</f>
        <v>Go →</v>
      </c>
      <c r="E7" s="17" t="s">
        <v>44</v>
      </c>
      <c r="F7" s="19" t="n">
        <v>0.025</v>
      </c>
      <c r="G7" s="17" t="s">
        <v>45</v>
      </c>
    </row>
    <row r="8" customFormat="false" ht="15" hidden="false" customHeight="true" outlineLevel="0" collapsed="false">
      <c r="A8" s="15" t="s">
        <v>46</v>
      </c>
      <c r="B8" s="15" t="s">
        <v>47</v>
      </c>
      <c r="C8" s="16" t="str">
        <f aca="false">HYPERLINK("#Redemption_Schedule!A1", "Go →")</f>
        <v>Go →</v>
      </c>
    </row>
    <row r="9" customFormat="false" ht="15" hidden="false" customHeight="true" outlineLevel="0" collapsed="false">
      <c r="A9" s="15" t="s">
        <v>48</v>
      </c>
      <c r="B9" s="15" t="s">
        <v>49</v>
      </c>
      <c r="C9" s="16" t="str">
        <f aca="false">HYPERLINK("#Scenario_Stress_Test!A1", "Go →")</f>
        <v>Go →</v>
      </c>
    </row>
    <row r="11" customFormat="false" ht="15" hidden="false" customHeight="true" outlineLevel="0" collapsed="false">
      <c r="A11" s="13" t="s">
        <v>50</v>
      </c>
      <c r="B11" s="13"/>
      <c r="C11" s="13"/>
      <c r="E11" s="13" t="s">
        <v>51</v>
      </c>
      <c r="F11" s="13"/>
      <c r="G11" s="13"/>
    </row>
    <row r="12" customFormat="false" ht="15" hidden="false" customHeight="true" outlineLevel="0" collapsed="false">
      <c r="A12" s="15" t="s">
        <v>52</v>
      </c>
      <c r="B12" s="20" t="n">
        <f aca="false">SGB_Liability_Model!H72</f>
        <v>123.92</v>
      </c>
      <c r="C12" s="15" t="s">
        <v>53</v>
      </c>
      <c r="E12" s="21" t="s">
        <v>54</v>
      </c>
      <c r="F12" s="21" t="s">
        <v>55</v>
      </c>
      <c r="G12" s="21" t="s">
        <v>33</v>
      </c>
    </row>
    <row r="13" customFormat="false" ht="15" hidden="false" customHeight="true" outlineLevel="0" collapsed="false">
      <c r="A13" s="15" t="s">
        <v>56</v>
      </c>
      <c r="B13" s="22" t="n">
        <f aca="false">SGB_Liability_Model!I72</f>
        <v>65526</v>
      </c>
      <c r="C13" s="15" t="s">
        <v>57</v>
      </c>
      <c r="E13" s="23" t="s">
        <v>58</v>
      </c>
      <c r="F13" s="15" t="s">
        <v>59</v>
      </c>
      <c r="G13" s="15" t="s">
        <v>60</v>
      </c>
    </row>
    <row r="14" customFormat="false" ht="15" hidden="false" customHeight="true" outlineLevel="0" collapsed="false">
      <c r="A14" s="15" t="s">
        <v>61</v>
      </c>
      <c r="B14" s="22" t="n">
        <f aca="false">(SGB_Liability_Model!H72 * 'TOC &amp; Summary'!F6) / 10</f>
        <v>178444.8</v>
      </c>
      <c r="C14" s="15" t="s">
        <v>57</v>
      </c>
      <c r="E14" s="24" t="s">
        <v>62</v>
      </c>
      <c r="F14" s="15" t="s">
        <v>63</v>
      </c>
      <c r="G14" s="15" t="s">
        <v>64</v>
      </c>
    </row>
    <row r="15" customFormat="false" ht="15" hidden="false" customHeight="true" outlineLevel="0" collapsed="false">
      <c r="A15" s="15" t="s">
        <v>65</v>
      </c>
      <c r="B15" s="22" t="n">
        <f aca="false">B14 - B13</f>
        <v>112918.8</v>
      </c>
      <c r="C15" s="15" t="s">
        <v>57</v>
      </c>
      <c r="E15" s="25" t="s">
        <v>66</v>
      </c>
      <c r="F15" s="15" t="s">
        <v>67</v>
      </c>
      <c r="G15" s="15" t="s">
        <v>68</v>
      </c>
    </row>
    <row r="16" customFormat="false" ht="15" hidden="false" customHeight="true" outlineLevel="0" collapsed="false">
      <c r="A16" s="15" t="s">
        <v>69</v>
      </c>
      <c r="B16" s="26" t="n">
        <f aca="false">(B13 * 100) / B12</f>
        <v>52877.6630083926</v>
      </c>
      <c r="C16" s="15" t="s">
        <v>70</v>
      </c>
      <c r="E16" s="27" t="s">
        <v>71</v>
      </c>
      <c r="F16" s="15" t="s">
        <v>72</v>
      </c>
      <c r="G16" s="15" t="s">
        <v>73</v>
      </c>
    </row>
  </sheetData>
  <mergeCells count="5">
    <mergeCell ref="A1:G2"/>
    <mergeCell ref="A4:C4"/>
    <mergeCell ref="E4:G4"/>
    <mergeCell ref="A11:C11"/>
    <mergeCell ref="E11:G11"/>
  </mergeCells>
  <printOptions headings="false" gridLines="false" gridLinesSet="true" horizontalCentered="false" verticalCentered="false"/>
  <pageMargins left="0.5" right="0.5" top="0.6" bottom="0.6" header="0.3" footer="0.3"/>
  <pageSetup paperSize="1" scale="100" fitToWidth="1" fitToHeight="0" pageOrder="downThenOver" orientation="portrait" blackAndWhite="false" draft="false" cellComments="none" horizontalDpi="300" verticalDpi="300" copies="1"/>
  <headerFooter differentFirst="false" differentOddEven="false">
    <oddHeader>&amp;L&amp;9 PulseLifeX&amp;C&amp;9 TOC Summary&amp;R&amp;9 PLX-SF-001 (Supporting Model)</oddHeader>
    <oddFooter>&amp;L&amp;8 © 2026 Mohammad Arshad / PulseLifeX — All Rights Reserved&amp;R&amp;8 Page &amp;P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02A43"/>
    <pageSetUpPr fitToPage="true"/>
  </sheetPr>
  <dimension ref="A1:L72"/>
  <sheetViews>
    <sheetView showFormulas="false" showGridLines="false" showRowColHeaders="true" showZeros="true" rightToLeft="false" tabSelected="false" showOutlineSymbols="true" defaultGridColor="true" view="normal" topLeftCell="G63" colorId="64" zoomScale="100" zoomScaleNormal="100" zoomScalePageLayoutView="100" workbookViewId="0">
      <pane xSplit="1" ySplit="4" topLeftCell="B5" activePane="bottomRight" state="frozen"/>
      <selection pane="topLeft" activeCell="G63" activeCellId="0" sqref="G63"/>
      <selection pane="topRight" activeCell="B63" activeCellId="0" sqref="B63"/>
      <selection pane="bottomLeft" activeCell="G5" activeCellId="0" sqref="G5"/>
      <selection pane="bottomRight" activeCell="J8" activeCellId="0" sqref="J8"/>
    </sheetView>
  </sheetViews>
  <sheetFormatPr defaultColWidth="8.6796875" defaultRowHeight="15" zeroHeight="false" outlineLevelRow="0" outlineLevelCol="0"/>
  <cols>
    <col collapsed="false" customWidth="true" hidden="false" outlineLevel="0" max="1" min="1" style="1" width="9.42"/>
    <col collapsed="false" customWidth="true" hidden="false" outlineLevel="0" max="2" min="2" style="1" width="11.43"/>
    <col collapsed="false" customWidth="true" hidden="false" outlineLevel="0" max="3" min="3" style="1" width="17.29"/>
    <col collapsed="false" customWidth="true" hidden="false" outlineLevel="0" max="4" min="4" style="1" width="15.42"/>
    <col collapsed="false" customWidth="true" hidden="false" outlineLevel="0" max="5" min="5" style="1" width="18.42"/>
    <col collapsed="false" customWidth="true" hidden="false" outlineLevel="0" max="6" min="6" style="1" width="20"/>
    <col collapsed="false" customWidth="true" hidden="false" outlineLevel="0" max="7" min="7" style="1" width="13.29"/>
    <col collapsed="false" customWidth="true" hidden="false" outlineLevel="0" max="8" min="8" style="1" width="21.71"/>
    <col collapsed="false" customWidth="true" hidden="false" outlineLevel="0" max="9" min="9" style="1" width="20.29"/>
    <col collapsed="false" customWidth="true" hidden="false" outlineLevel="0" max="10" min="10" style="1" width="25.14"/>
    <col collapsed="false" customWidth="true" hidden="false" outlineLevel="0" max="11" min="11" style="1" width="28.14"/>
    <col collapsed="false" customWidth="true" hidden="false" outlineLevel="0" max="12" min="12" style="1" width="20.14"/>
  </cols>
  <sheetData>
    <row r="1" customFormat="false" ht="15" hidden="false" customHeight="true" outlineLevel="0" collapsed="false">
      <c r="A1" s="12" t="s">
        <v>74</v>
      </c>
      <c r="B1" s="12"/>
      <c r="C1" s="12"/>
      <c r="D1" s="12"/>
      <c r="E1" s="12"/>
      <c r="F1" s="12"/>
      <c r="G1" s="12"/>
      <c r="H1" s="12"/>
      <c r="I1" s="12"/>
      <c r="J1" s="12"/>
      <c r="K1" s="12"/>
      <c r="L1" s="12"/>
    </row>
    <row r="2" customFormat="false" ht="15" hidden="false" customHeight="true" outlineLevel="0" collapsed="false">
      <c r="A2" s="12"/>
      <c r="B2" s="12"/>
      <c r="C2" s="12"/>
      <c r="D2" s="12"/>
      <c r="E2" s="12"/>
      <c r="F2" s="12"/>
      <c r="G2" s="12"/>
      <c r="H2" s="12"/>
      <c r="I2" s="12"/>
      <c r="J2" s="12"/>
      <c r="K2" s="12"/>
      <c r="L2" s="12"/>
    </row>
    <row r="4" customFormat="false" ht="27.75" hidden="false" customHeight="true" outlineLevel="0" collapsed="false">
      <c r="A4" s="28" t="s">
        <v>75</v>
      </c>
      <c r="B4" s="28" t="s">
        <v>76</v>
      </c>
      <c r="C4" s="28" t="s">
        <v>77</v>
      </c>
      <c r="D4" s="28" t="s">
        <v>78</v>
      </c>
      <c r="E4" s="28" t="s">
        <v>79</v>
      </c>
      <c r="F4" s="28" t="s">
        <v>80</v>
      </c>
      <c r="G4" s="28" t="s">
        <v>81</v>
      </c>
      <c r="H4" s="28" t="s">
        <v>82</v>
      </c>
      <c r="I4" s="28" t="s">
        <v>83</v>
      </c>
      <c r="J4" s="28" t="s">
        <v>84</v>
      </c>
      <c r="K4" s="28" t="s">
        <v>85</v>
      </c>
      <c r="L4" s="28" t="s">
        <v>86</v>
      </c>
    </row>
    <row r="5" customFormat="false" ht="15" hidden="false" customHeight="true" outlineLevel="0" collapsed="false">
      <c r="A5" s="15" t="n">
        <v>1</v>
      </c>
      <c r="B5" s="15" t="s">
        <v>87</v>
      </c>
      <c r="C5" s="15" t="s">
        <v>88</v>
      </c>
      <c r="D5" s="29" t="n">
        <v>2655</v>
      </c>
      <c r="E5" s="30" t="n">
        <v>1.63333333333333</v>
      </c>
      <c r="F5" s="31" t="n">
        <v>433.733333333333</v>
      </c>
      <c r="G5" s="32" t="s">
        <v>89</v>
      </c>
      <c r="H5" s="30" t="n">
        <v>0</v>
      </c>
      <c r="I5" s="31" t="n">
        <v>0</v>
      </c>
      <c r="J5" s="31" t="n">
        <f aca="false">(H5 * 'TOC &amp; Summary'!$F$6) / 10</f>
        <v>0</v>
      </c>
      <c r="K5" s="31" t="n">
        <f aca="false">MAX(0, J5 - I5)</f>
        <v>0</v>
      </c>
      <c r="L5" s="31" t="n">
        <f aca="false">I5 * 'TOC &amp; Summary'!$F$7</f>
        <v>0</v>
      </c>
    </row>
    <row r="6" customFormat="false" ht="15" hidden="false" customHeight="true" outlineLevel="0" collapsed="false">
      <c r="A6" s="33" t="n">
        <v>2</v>
      </c>
      <c r="B6" s="33" t="s">
        <v>87</v>
      </c>
      <c r="C6" s="33" t="s">
        <v>90</v>
      </c>
      <c r="D6" s="34" t="n">
        <v>2655</v>
      </c>
      <c r="E6" s="35" t="n">
        <v>1.63333333333333</v>
      </c>
      <c r="F6" s="36" t="n">
        <v>433.733333333333</v>
      </c>
      <c r="G6" s="37" t="s">
        <v>89</v>
      </c>
      <c r="H6" s="35" t="n">
        <v>0</v>
      </c>
      <c r="I6" s="36" t="n">
        <v>0</v>
      </c>
      <c r="J6" s="36" t="n">
        <f aca="false">(H6 * 'TOC &amp; Summary'!$F$6) / 10</f>
        <v>0</v>
      </c>
      <c r="K6" s="36" t="n">
        <f aca="false">MAX(0, J6 - I6)</f>
        <v>0</v>
      </c>
      <c r="L6" s="36" t="n">
        <f aca="false">I6 * 'TOC &amp; Summary'!$F$7</f>
        <v>0</v>
      </c>
    </row>
    <row r="7" customFormat="false" ht="15" hidden="false" customHeight="true" outlineLevel="0" collapsed="false">
      <c r="A7" s="15" t="n">
        <v>3</v>
      </c>
      <c r="B7" s="15" t="s">
        <v>87</v>
      </c>
      <c r="C7" s="15" t="s">
        <v>91</v>
      </c>
      <c r="D7" s="29" t="n">
        <v>2655</v>
      </c>
      <c r="E7" s="30" t="n">
        <v>1.63333333333333</v>
      </c>
      <c r="F7" s="31" t="n">
        <v>433.733333333333</v>
      </c>
      <c r="G7" s="32" t="s">
        <v>89</v>
      </c>
      <c r="H7" s="30" t="n">
        <v>0</v>
      </c>
      <c r="I7" s="31" t="n">
        <v>0</v>
      </c>
      <c r="J7" s="31" t="n">
        <f aca="false">(H7 * 'TOC &amp; Summary'!$F$6) / 10</f>
        <v>0</v>
      </c>
      <c r="K7" s="31" t="n">
        <f aca="false">MAX(0, J7 - I7)</f>
        <v>0</v>
      </c>
      <c r="L7" s="31" t="n">
        <f aca="false">I7 * 'TOC &amp; Summary'!$F$7</f>
        <v>0</v>
      </c>
    </row>
    <row r="8" customFormat="false" ht="15" hidden="false" customHeight="true" outlineLevel="0" collapsed="false">
      <c r="A8" s="33" t="n">
        <v>4</v>
      </c>
      <c r="B8" s="33" t="s">
        <v>92</v>
      </c>
      <c r="C8" s="33" t="s">
        <v>93</v>
      </c>
      <c r="D8" s="34" t="n">
        <v>3032</v>
      </c>
      <c r="E8" s="35" t="n">
        <v>2.86</v>
      </c>
      <c r="F8" s="36" t="n">
        <v>867.25</v>
      </c>
      <c r="G8" s="37" t="s">
        <v>94</v>
      </c>
      <c r="H8" s="35" t="n">
        <v>0</v>
      </c>
      <c r="I8" s="36" t="n">
        <v>0</v>
      </c>
      <c r="J8" s="36" t="n">
        <f aca="false">(H8 * 'TOC &amp; Summary'!$F$6) / 10</f>
        <v>0</v>
      </c>
      <c r="K8" s="36" t="n">
        <f aca="false">MAX(0, J8 - I8)</f>
        <v>0</v>
      </c>
      <c r="L8" s="36" t="n">
        <f aca="false">I8 * 'TOC &amp; Summary'!$F$7</f>
        <v>0</v>
      </c>
    </row>
    <row r="9" customFormat="false" ht="15" hidden="false" customHeight="true" outlineLevel="0" collapsed="false">
      <c r="A9" s="15" t="n">
        <v>5</v>
      </c>
      <c r="B9" s="15" t="s">
        <v>92</v>
      </c>
      <c r="C9" s="15" t="s">
        <v>95</v>
      </c>
      <c r="D9" s="29" t="n">
        <v>3032</v>
      </c>
      <c r="E9" s="30" t="n">
        <v>2.86</v>
      </c>
      <c r="F9" s="31" t="n">
        <v>867.25</v>
      </c>
      <c r="G9" s="32" t="s">
        <v>94</v>
      </c>
      <c r="H9" s="30" t="n">
        <v>0</v>
      </c>
      <c r="I9" s="31" t="n">
        <v>0</v>
      </c>
      <c r="J9" s="31" t="n">
        <f aca="false">(H9 * 'TOC &amp; Summary'!$F$6) / 10</f>
        <v>0</v>
      </c>
      <c r="K9" s="31" t="n">
        <f aca="false">MAX(0, J9 - I9)</f>
        <v>0</v>
      </c>
      <c r="L9" s="31" t="n">
        <f aca="false">I9 * 'TOC &amp; Summary'!$F$7</f>
        <v>0</v>
      </c>
    </row>
    <row r="10" customFormat="false" ht="15" hidden="false" customHeight="true" outlineLevel="0" collapsed="false">
      <c r="A10" s="33" t="n">
        <v>6</v>
      </c>
      <c r="B10" s="33" t="s">
        <v>92</v>
      </c>
      <c r="C10" s="33" t="s">
        <v>96</v>
      </c>
      <c r="D10" s="34" t="n">
        <v>3032</v>
      </c>
      <c r="E10" s="35" t="n">
        <v>2.86</v>
      </c>
      <c r="F10" s="36" t="n">
        <v>867.25</v>
      </c>
      <c r="G10" s="37" t="s">
        <v>94</v>
      </c>
      <c r="H10" s="35" t="n">
        <v>0</v>
      </c>
      <c r="I10" s="36" t="n">
        <v>0</v>
      </c>
      <c r="J10" s="36" t="n">
        <f aca="false">(H10 * 'TOC &amp; Summary'!$F$6) / 10</f>
        <v>0</v>
      </c>
      <c r="K10" s="36" t="n">
        <f aca="false">MAX(0, J10 - I10)</f>
        <v>0</v>
      </c>
      <c r="L10" s="36" t="n">
        <f aca="false">I10 * 'TOC &amp; Summary'!$F$7</f>
        <v>0</v>
      </c>
    </row>
    <row r="11" customFormat="false" ht="15" hidden="false" customHeight="true" outlineLevel="0" collapsed="false">
      <c r="A11" s="15" t="n">
        <v>7</v>
      </c>
      <c r="B11" s="15" t="s">
        <v>92</v>
      </c>
      <c r="C11" s="15" t="s">
        <v>97</v>
      </c>
      <c r="D11" s="29" t="n">
        <v>3032</v>
      </c>
      <c r="E11" s="30" t="n">
        <v>2.86</v>
      </c>
      <c r="F11" s="31" t="n">
        <v>867.25</v>
      </c>
      <c r="G11" s="32" t="s">
        <v>94</v>
      </c>
      <c r="H11" s="30" t="n">
        <v>0</v>
      </c>
      <c r="I11" s="31" t="n">
        <v>0</v>
      </c>
      <c r="J11" s="31" t="n">
        <f aca="false">(H11 * 'TOC &amp; Summary'!$F$6) / 10</f>
        <v>0</v>
      </c>
      <c r="K11" s="31" t="n">
        <f aca="false">MAX(0, J11 - I11)</f>
        <v>0</v>
      </c>
      <c r="L11" s="31" t="n">
        <f aca="false">I11 * 'TOC &amp; Summary'!$F$7</f>
        <v>0</v>
      </c>
    </row>
    <row r="12" customFormat="false" ht="15" hidden="false" customHeight="true" outlineLevel="0" collapsed="false">
      <c r="A12" s="33" t="n">
        <v>8</v>
      </c>
      <c r="B12" s="33" t="s">
        <v>98</v>
      </c>
      <c r="C12" s="33" t="s">
        <v>99</v>
      </c>
      <c r="D12" s="34" t="n">
        <v>2906</v>
      </c>
      <c r="E12" s="35" t="n">
        <v>0.465714285714286</v>
      </c>
      <c r="F12" s="36" t="n">
        <v>135.357142857143</v>
      </c>
      <c r="G12" s="37" t="s">
        <v>100</v>
      </c>
      <c r="H12" s="35" t="n">
        <v>0</v>
      </c>
      <c r="I12" s="36" t="n">
        <v>0</v>
      </c>
      <c r="J12" s="36" t="n">
        <f aca="false">(H12 * 'TOC &amp; Summary'!$F$6) / 10</f>
        <v>0</v>
      </c>
      <c r="K12" s="36" t="n">
        <f aca="false">MAX(0, J12 - I12)</f>
        <v>0</v>
      </c>
      <c r="L12" s="36" t="n">
        <f aca="false">I12 * 'TOC &amp; Summary'!$F$7</f>
        <v>0</v>
      </c>
    </row>
    <row r="13" customFormat="false" ht="15" hidden="false" customHeight="true" outlineLevel="0" collapsed="false">
      <c r="A13" s="15" t="n">
        <v>9</v>
      </c>
      <c r="B13" s="15" t="s">
        <v>98</v>
      </c>
      <c r="C13" s="15" t="s">
        <v>101</v>
      </c>
      <c r="D13" s="29" t="n">
        <v>2906</v>
      </c>
      <c r="E13" s="30" t="n">
        <v>0.465714285714286</v>
      </c>
      <c r="F13" s="31" t="n">
        <v>135.357142857143</v>
      </c>
      <c r="G13" s="32" t="s">
        <v>100</v>
      </c>
      <c r="H13" s="30" t="n">
        <v>0</v>
      </c>
      <c r="I13" s="31" t="n">
        <v>0</v>
      </c>
      <c r="J13" s="31" t="n">
        <f aca="false">(H13 * 'TOC &amp; Summary'!$F$6) / 10</f>
        <v>0</v>
      </c>
      <c r="K13" s="31" t="n">
        <f aca="false">MAX(0, J13 - I13)</f>
        <v>0</v>
      </c>
      <c r="L13" s="31" t="n">
        <f aca="false">I13 * 'TOC &amp; Summary'!$F$7</f>
        <v>0</v>
      </c>
    </row>
    <row r="14" customFormat="false" ht="15" hidden="false" customHeight="true" outlineLevel="0" collapsed="false">
      <c r="A14" s="33" t="n">
        <v>10</v>
      </c>
      <c r="B14" s="33" t="s">
        <v>98</v>
      </c>
      <c r="C14" s="33" t="s">
        <v>102</v>
      </c>
      <c r="D14" s="34" t="n">
        <v>2906</v>
      </c>
      <c r="E14" s="35" t="n">
        <v>0.465714285714286</v>
      </c>
      <c r="F14" s="36" t="n">
        <v>135.357142857143</v>
      </c>
      <c r="G14" s="37" t="s">
        <v>100</v>
      </c>
      <c r="H14" s="35" t="n">
        <v>0</v>
      </c>
      <c r="I14" s="36" t="n">
        <v>0</v>
      </c>
      <c r="J14" s="36" t="n">
        <f aca="false">(H14 * 'TOC &amp; Summary'!$F$6) / 10</f>
        <v>0</v>
      </c>
      <c r="K14" s="36" t="n">
        <f aca="false">MAX(0, J14 - I14)</f>
        <v>0</v>
      </c>
      <c r="L14" s="36" t="n">
        <f aca="false">I14 * 'TOC &amp; Summary'!$F$7</f>
        <v>0</v>
      </c>
    </row>
    <row r="15" customFormat="false" ht="15" hidden="false" customHeight="true" outlineLevel="0" collapsed="false">
      <c r="A15" s="15" t="n">
        <v>11</v>
      </c>
      <c r="B15" s="15" t="s">
        <v>98</v>
      </c>
      <c r="C15" s="15" t="s">
        <v>103</v>
      </c>
      <c r="D15" s="29" t="n">
        <v>2906</v>
      </c>
      <c r="E15" s="30" t="n">
        <v>0.465714285714286</v>
      </c>
      <c r="F15" s="31" t="n">
        <v>135.357142857143</v>
      </c>
      <c r="G15" s="32" t="s">
        <v>100</v>
      </c>
      <c r="H15" s="30" t="n">
        <v>0</v>
      </c>
      <c r="I15" s="31" t="n">
        <v>0</v>
      </c>
      <c r="J15" s="31" t="n">
        <f aca="false">(H15 * 'TOC &amp; Summary'!$F$6) / 10</f>
        <v>0</v>
      </c>
      <c r="K15" s="31" t="n">
        <f aca="false">MAX(0, J15 - I15)</f>
        <v>0</v>
      </c>
      <c r="L15" s="31" t="n">
        <f aca="false">I15 * 'TOC &amp; Summary'!$F$7</f>
        <v>0</v>
      </c>
    </row>
    <row r="16" customFormat="false" ht="15" hidden="false" customHeight="true" outlineLevel="0" collapsed="false">
      <c r="A16" s="33" t="n">
        <v>12</v>
      </c>
      <c r="B16" s="33" t="s">
        <v>98</v>
      </c>
      <c r="C16" s="33" t="s">
        <v>104</v>
      </c>
      <c r="D16" s="34" t="n">
        <v>2906</v>
      </c>
      <c r="E16" s="35" t="n">
        <v>0.465714285714286</v>
      </c>
      <c r="F16" s="36" t="n">
        <v>135.357142857143</v>
      </c>
      <c r="G16" s="37" t="s">
        <v>100</v>
      </c>
      <c r="H16" s="35" t="n">
        <v>0</v>
      </c>
      <c r="I16" s="36" t="n">
        <v>0</v>
      </c>
      <c r="J16" s="36" t="n">
        <f aca="false">(H16 * 'TOC &amp; Summary'!$F$6) / 10</f>
        <v>0</v>
      </c>
      <c r="K16" s="36" t="n">
        <f aca="false">MAX(0, J16 - I16)</f>
        <v>0</v>
      </c>
      <c r="L16" s="36" t="n">
        <f aca="false">I16 * 'TOC &amp; Summary'!$F$7</f>
        <v>0</v>
      </c>
    </row>
    <row r="17" customFormat="false" ht="15" hidden="false" customHeight="true" outlineLevel="0" collapsed="false">
      <c r="A17" s="15" t="n">
        <v>13</v>
      </c>
      <c r="B17" s="15" t="s">
        <v>98</v>
      </c>
      <c r="C17" s="15" t="s">
        <v>105</v>
      </c>
      <c r="D17" s="29" t="n">
        <v>2906</v>
      </c>
      <c r="E17" s="30" t="n">
        <v>0.465714285714286</v>
      </c>
      <c r="F17" s="31" t="n">
        <v>135.357142857143</v>
      </c>
      <c r="G17" s="32" t="s">
        <v>100</v>
      </c>
      <c r="H17" s="30" t="n">
        <v>0</v>
      </c>
      <c r="I17" s="31" t="n">
        <v>0</v>
      </c>
      <c r="J17" s="31" t="n">
        <f aca="false">(H17 * 'TOC &amp; Summary'!$F$6) / 10</f>
        <v>0</v>
      </c>
      <c r="K17" s="31" t="n">
        <f aca="false">MAX(0, J17 - I17)</f>
        <v>0</v>
      </c>
      <c r="L17" s="31" t="n">
        <f aca="false">I17 * 'TOC &amp; Summary'!$F$7</f>
        <v>0</v>
      </c>
    </row>
    <row r="18" customFormat="false" ht="15" hidden="false" customHeight="true" outlineLevel="0" collapsed="false">
      <c r="A18" s="33" t="n">
        <v>14</v>
      </c>
      <c r="B18" s="33" t="s">
        <v>98</v>
      </c>
      <c r="C18" s="33" t="s">
        <v>106</v>
      </c>
      <c r="D18" s="34" t="n">
        <v>2906</v>
      </c>
      <c r="E18" s="35" t="n">
        <v>0.465714285714286</v>
      </c>
      <c r="F18" s="36" t="n">
        <v>135.357142857143</v>
      </c>
      <c r="G18" s="37" t="s">
        <v>100</v>
      </c>
      <c r="H18" s="35" t="n">
        <v>0</v>
      </c>
      <c r="I18" s="36" t="n">
        <v>0</v>
      </c>
      <c r="J18" s="36" t="n">
        <f aca="false">(H18 * 'TOC &amp; Summary'!$F$6) / 10</f>
        <v>0</v>
      </c>
      <c r="K18" s="36" t="n">
        <f aca="false">MAX(0, J18 - I18)</f>
        <v>0</v>
      </c>
      <c r="L18" s="36" t="n">
        <f aca="false">I18 * 'TOC &amp; Summary'!$F$7</f>
        <v>0</v>
      </c>
    </row>
    <row r="19" customFormat="false" ht="15" hidden="false" customHeight="true" outlineLevel="0" collapsed="false">
      <c r="A19" s="15" t="n">
        <v>15</v>
      </c>
      <c r="B19" s="15" t="s">
        <v>98</v>
      </c>
      <c r="C19" s="15" t="s">
        <v>107</v>
      </c>
      <c r="D19" s="29" t="n">
        <v>2906</v>
      </c>
      <c r="E19" s="30" t="n">
        <v>0.465714285714286</v>
      </c>
      <c r="F19" s="31" t="n">
        <v>135.357142857143</v>
      </c>
      <c r="G19" s="32" t="s">
        <v>100</v>
      </c>
      <c r="H19" s="30" t="n">
        <v>0</v>
      </c>
      <c r="I19" s="31" t="n">
        <v>0</v>
      </c>
      <c r="J19" s="31" t="n">
        <f aca="false">(H19 * 'TOC &amp; Summary'!$F$6) / 10</f>
        <v>0</v>
      </c>
      <c r="K19" s="31" t="n">
        <f aca="false">MAX(0, J19 - I19)</f>
        <v>0</v>
      </c>
      <c r="L19" s="31" t="n">
        <f aca="false">I19 * 'TOC &amp; Summary'!$F$7</f>
        <v>0</v>
      </c>
    </row>
    <row r="20" customFormat="false" ht="15" hidden="false" customHeight="true" outlineLevel="0" collapsed="false">
      <c r="A20" s="33" t="n">
        <v>16</v>
      </c>
      <c r="B20" s="33" t="s">
        <v>98</v>
      </c>
      <c r="C20" s="33" t="s">
        <v>108</v>
      </c>
      <c r="D20" s="34" t="n">
        <v>2906</v>
      </c>
      <c r="E20" s="35" t="n">
        <v>0.465714285714286</v>
      </c>
      <c r="F20" s="36" t="n">
        <v>135.357142857143</v>
      </c>
      <c r="G20" s="37" t="s">
        <v>100</v>
      </c>
      <c r="H20" s="35" t="n">
        <v>0</v>
      </c>
      <c r="I20" s="36" t="n">
        <v>0</v>
      </c>
      <c r="J20" s="36" t="n">
        <f aca="false">(H20 * 'TOC &amp; Summary'!$F$6) / 10</f>
        <v>0</v>
      </c>
      <c r="K20" s="36" t="n">
        <f aca="false">MAX(0, J20 - I20)</f>
        <v>0</v>
      </c>
      <c r="L20" s="36" t="n">
        <f aca="false">I20 * 'TOC &amp; Summary'!$F$7</f>
        <v>0</v>
      </c>
    </row>
    <row r="21" customFormat="false" ht="15" hidden="false" customHeight="true" outlineLevel="0" collapsed="false">
      <c r="A21" s="15" t="n">
        <v>17</v>
      </c>
      <c r="B21" s="15" t="s">
        <v>98</v>
      </c>
      <c r="C21" s="15" t="s">
        <v>109</v>
      </c>
      <c r="D21" s="29" t="n">
        <v>2906</v>
      </c>
      <c r="E21" s="30" t="n">
        <v>0.465714285714286</v>
      </c>
      <c r="F21" s="31" t="n">
        <v>135.357142857143</v>
      </c>
      <c r="G21" s="32" t="s">
        <v>100</v>
      </c>
      <c r="H21" s="30" t="n">
        <v>0</v>
      </c>
      <c r="I21" s="31" t="n">
        <v>0</v>
      </c>
      <c r="J21" s="31" t="n">
        <f aca="false">(H21 * 'TOC &amp; Summary'!$F$6) / 10</f>
        <v>0</v>
      </c>
      <c r="K21" s="31" t="n">
        <f aca="false">MAX(0, J21 - I21)</f>
        <v>0</v>
      </c>
      <c r="L21" s="31" t="n">
        <f aca="false">I21 * 'TOC &amp; Summary'!$F$7</f>
        <v>0</v>
      </c>
    </row>
    <row r="22" customFormat="false" ht="15" hidden="false" customHeight="true" outlineLevel="0" collapsed="false">
      <c r="A22" s="33" t="n">
        <v>18</v>
      </c>
      <c r="B22" s="33" t="s">
        <v>98</v>
      </c>
      <c r="C22" s="33" t="s">
        <v>110</v>
      </c>
      <c r="D22" s="34" t="n">
        <v>2906</v>
      </c>
      <c r="E22" s="35" t="n">
        <v>0.465714285714286</v>
      </c>
      <c r="F22" s="36" t="n">
        <v>135.357142857143</v>
      </c>
      <c r="G22" s="37" t="s">
        <v>100</v>
      </c>
      <c r="H22" s="35" t="n">
        <v>0</v>
      </c>
      <c r="I22" s="36" t="n">
        <v>0</v>
      </c>
      <c r="J22" s="36" t="n">
        <f aca="false">(H22 * 'TOC &amp; Summary'!$F$6) / 10</f>
        <v>0</v>
      </c>
      <c r="K22" s="36" t="n">
        <f aca="false">MAX(0, J22 - I22)</f>
        <v>0</v>
      </c>
      <c r="L22" s="36" t="n">
        <f aca="false">I22 * 'TOC &amp; Summary'!$F$7</f>
        <v>0</v>
      </c>
    </row>
    <row r="23" customFormat="false" ht="15" hidden="false" customHeight="true" outlineLevel="0" collapsed="false">
      <c r="A23" s="15" t="n">
        <v>19</v>
      </c>
      <c r="B23" s="15" t="s">
        <v>98</v>
      </c>
      <c r="C23" s="15" t="s">
        <v>111</v>
      </c>
      <c r="D23" s="29" t="n">
        <v>2906</v>
      </c>
      <c r="E23" s="30" t="n">
        <v>0.465714285714286</v>
      </c>
      <c r="F23" s="31" t="n">
        <v>135.357142857143</v>
      </c>
      <c r="G23" s="32" t="s">
        <v>100</v>
      </c>
      <c r="H23" s="30" t="n">
        <v>0</v>
      </c>
      <c r="I23" s="31" t="n">
        <v>0</v>
      </c>
      <c r="J23" s="31" t="n">
        <f aca="false">(H23 * 'TOC &amp; Summary'!$F$6) / 10</f>
        <v>0</v>
      </c>
      <c r="K23" s="31" t="n">
        <f aca="false">MAX(0, J23 - I23)</f>
        <v>0</v>
      </c>
      <c r="L23" s="31" t="n">
        <f aca="false">I23 * 'TOC &amp; Summary'!$F$7</f>
        <v>0</v>
      </c>
    </row>
    <row r="24" customFormat="false" ht="15" hidden="false" customHeight="true" outlineLevel="0" collapsed="false">
      <c r="A24" s="33" t="n">
        <v>20</v>
      </c>
      <c r="B24" s="33" t="s">
        <v>98</v>
      </c>
      <c r="C24" s="33" t="s">
        <v>112</v>
      </c>
      <c r="D24" s="34" t="n">
        <v>2906</v>
      </c>
      <c r="E24" s="35" t="n">
        <v>0.465714285714286</v>
      </c>
      <c r="F24" s="36" t="n">
        <v>135.357142857143</v>
      </c>
      <c r="G24" s="37" t="s">
        <v>100</v>
      </c>
      <c r="H24" s="35" t="n">
        <v>0</v>
      </c>
      <c r="I24" s="36" t="n">
        <v>0</v>
      </c>
      <c r="J24" s="36" t="n">
        <f aca="false">(H24 * 'TOC &amp; Summary'!$F$6) / 10</f>
        <v>0</v>
      </c>
      <c r="K24" s="36" t="n">
        <f aca="false">MAX(0, J24 - I24)</f>
        <v>0</v>
      </c>
      <c r="L24" s="36" t="n">
        <f aca="false">I24 * 'TOC &amp; Summary'!$F$7</f>
        <v>0</v>
      </c>
    </row>
    <row r="25" customFormat="false" ht="15" hidden="false" customHeight="true" outlineLevel="0" collapsed="false">
      <c r="A25" s="15" t="n">
        <v>21</v>
      </c>
      <c r="B25" s="15" t="s">
        <v>98</v>
      </c>
      <c r="C25" s="15" t="s">
        <v>113</v>
      </c>
      <c r="D25" s="29" t="n">
        <v>2906</v>
      </c>
      <c r="E25" s="30" t="n">
        <v>0.465714285714286</v>
      </c>
      <c r="F25" s="31" t="n">
        <v>135.357142857143</v>
      </c>
      <c r="G25" s="32" t="s">
        <v>100</v>
      </c>
      <c r="H25" s="30" t="n">
        <v>0</v>
      </c>
      <c r="I25" s="31" t="n">
        <v>0</v>
      </c>
      <c r="J25" s="31" t="n">
        <f aca="false">(H25 * 'TOC &amp; Summary'!$F$6) / 10</f>
        <v>0</v>
      </c>
      <c r="K25" s="31" t="n">
        <f aca="false">MAX(0, J25 - I25)</f>
        <v>0</v>
      </c>
      <c r="L25" s="31" t="n">
        <f aca="false">I25 * 'TOC &amp; Summary'!$F$7</f>
        <v>0</v>
      </c>
    </row>
    <row r="26" customFormat="false" ht="15" hidden="false" customHeight="true" outlineLevel="0" collapsed="false">
      <c r="A26" s="33" t="n">
        <v>22</v>
      </c>
      <c r="B26" s="33" t="s">
        <v>114</v>
      </c>
      <c r="C26" s="33" t="s">
        <v>115</v>
      </c>
      <c r="D26" s="34" t="n">
        <v>3195.65</v>
      </c>
      <c r="E26" s="35" t="n">
        <v>0.306666666666667</v>
      </c>
      <c r="F26" s="36" t="n">
        <v>98</v>
      </c>
      <c r="G26" s="37" t="s">
        <v>116</v>
      </c>
      <c r="H26" s="35" t="n">
        <f aca="false">E26</f>
        <v>0.306666666666667</v>
      </c>
      <c r="I26" s="36" t="n">
        <f aca="false">F26</f>
        <v>98</v>
      </c>
      <c r="J26" s="36" t="n">
        <f aca="false">(H26 * 'TOC &amp; Summary'!$F$6) / 10</f>
        <v>441.600000000001</v>
      </c>
      <c r="K26" s="36" t="n">
        <f aca="false">MAX(0, J26 - I26)</f>
        <v>343.600000000001</v>
      </c>
      <c r="L26" s="36" t="n">
        <f aca="false">I26 * 'TOC &amp; Summary'!$F$7</f>
        <v>2.45</v>
      </c>
    </row>
    <row r="27" customFormat="false" ht="15" hidden="false" customHeight="true" outlineLevel="0" collapsed="false">
      <c r="A27" s="15" t="n">
        <v>23</v>
      </c>
      <c r="B27" s="15" t="s">
        <v>114</v>
      </c>
      <c r="C27" s="15" t="s">
        <v>117</v>
      </c>
      <c r="D27" s="29" t="n">
        <v>3195.65</v>
      </c>
      <c r="E27" s="30" t="n">
        <v>0.306666666666667</v>
      </c>
      <c r="F27" s="31" t="n">
        <v>98</v>
      </c>
      <c r="G27" s="32" t="s">
        <v>116</v>
      </c>
      <c r="H27" s="30" t="n">
        <f aca="false">E27</f>
        <v>0.306666666666667</v>
      </c>
      <c r="I27" s="31" t="n">
        <f aca="false">F27</f>
        <v>98</v>
      </c>
      <c r="J27" s="31" t="n">
        <f aca="false">(H27 * 'TOC &amp; Summary'!$F$6) / 10</f>
        <v>441.600000000001</v>
      </c>
      <c r="K27" s="31" t="n">
        <f aca="false">MAX(0, J27 - I27)</f>
        <v>343.600000000001</v>
      </c>
      <c r="L27" s="31" t="n">
        <f aca="false">I27 * 'TOC &amp; Summary'!$F$7</f>
        <v>2.45</v>
      </c>
    </row>
    <row r="28" customFormat="false" ht="15" hidden="false" customHeight="true" outlineLevel="0" collapsed="false">
      <c r="A28" s="33" t="n">
        <v>24</v>
      </c>
      <c r="B28" s="33" t="s">
        <v>114</v>
      </c>
      <c r="C28" s="33" t="s">
        <v>118</v>
      </c>
      <c r="D28" s="34" t="n">
        <v>3195.65</v>
      </c>
      <c r="E28" s="35" t="n">
        <v>0.306666666666667</v>
      </c>
      <c r="F28" s="36" t="n">
        <v>98</v>
      </c>
      <c r="G28" s="37" t="s">
        <v>116</v>
      </c>
      <c r="H28" s="35" t="n">
        <f aca="false">E28</f>
        <v>0.306666666666667</v>
      </c>
      <c r="I28" s="36" t="n">
        <f aca="false">F28</f>
        <v>98</v>
      </c>
      <c r="J28" s="36" t="n">
        <f aca="false">(H28 * 'TOC &amp; Summary'!$F$6) / 10</f>
        <v>441.600000000001</v>
      </c>
      <c r="K28" s="36" t="n">
        <f aca="false">MAX(0, J28 - I28)</f>
        <v>343.600000000001</v>
      </c>
      <c r="L28" s="36" t="n">
        <f aca="false">I28 * 'TOC &amp; Summary'!$F$7</f>
        <v>2.45</v>
      </c>
    </row>
    <row r="29" customFormat="false" ht="15" hidden="false" customHeight="true" outlineLevel="0" collapsed="false">
      <c r="A29" s="15" t="n">
        <v>25</v>
      </c>
      <c r="B29" s="15" t="s">
        <v>114</v>
      </c>
      <c r="C29" s="15" t="s">
        <v>119</v>
      </c>
      <c r="D29" s="29" t="n">
        <v>3195.65</v>
      </c>
      <c r="E29" s="30" t="n">
        <v>0.306666666666667</v>
      </c>
      <c r="F29" s="31" t="n">
        <v>98</v>
      </c>
      <c r="G29" s="32" t="s">
        <v>116</v>
      </c>
      <c r="H29" s="30" t="n">
        <f aca="false">E29</f>
        <v>0.306666666666667</v>
      </c>
      <c r="I29" s="31" t="n">
        <f aca="false">F29</f>
        <v>98</v>
      </c>
      <c r="J29" s="31" t="n">
        <f aca="false">(H29 * 'TOC &amp; Summary'!$F$6) / 10</f>
        <v>441.600000000001</v>
      </c>
      <c r="K29" s="31" t="n">
        <f aca="false">MAX(0, J29 - I29)</f>
        <v>343.600000000001</v>
      </c>
      <c r="L29" s="31" t="n">
        <f aca="false">I29 * 'TOC &amp; Summary'!$F$7</f>
        <v>2.45</v>
      </c>
    </row>
    <row r="30" customFormat="false" ht="15" hidden="false" customHeight="true" outlineLevel="0" collapsed="false">
      <c r="A30" s="33" t="n">
        <v>26</v>
      </c>
      <c r="B30" s="33" t="s">
        <v>114</v>
      </c>
      <c r="C30" s="33" t="s">
        <v>120</v>
      </c>
      <c r="D30" s="34" t="n">
        <v>3195.65</v>
      </c>
      <c r="E30" s="35" t="n">
        <v>0.306666666666667</v>
      </c>
      <c r="F30" s="36" t="n">
        <v>98</v>
      </c>
      <c r="G30" s="37" t="s">
        <v>116</v>
      </c>
      <c r="H30" s="35" t="n">
        <f aca="false">E30</f>
        <v>0.306666666666667</v>
      </c>
      <c r="I30" s="36" t="n">
        <f aca="false">F30</f>
        <v>98</v>
      </c>
      <c r="J30" s="36" t="n">
        <f aca="false">(H30 * 'TOC &amp; Summary'!$F$6) / 10</f>
        <v>441.600000000001</v>
      </c>
      <c r="K30" s="36" t="n">
        <f aca="false">MAX(0, J30 - I30)</f>
        <v>343.600000000001</v>
      </c>
      <c r="L30" s="36" t="n">
        <f aca="false">I30 * 'TOC &amp; Summary'!$F$7</f>
        <v>2.45</v>
      </c>
    </row>
    <row r="31" customFormat="false" ht="15" hidden="false" customHeight="true" outlineLevel="0" collapsed="false">
      <c r="A31" s="15" t="n">
        <v>27</v>
      </c>
      <c r="B31" s="15" t="s">
        <v>114</v>
      </c>
      <c r="C31" s="15" t="s">
        <v>121</v>
      </c>
      <c r="D31" s="29" t="n">
        <v>3195.65</v>
      </c>
      <c r="E31" s="30" t="n">
        <v>0.306666666666667</v>
      </c>
      <c r="F31" s="31" t="n">
        <v>98</v>
      </c>
      <c r="G31" s="32" t="s">
        <v>116</v>
      </c>
      <c r="H31" s="30" t="n">
        <f aca="false">E31</f>
        <v>0.306666666666667</v>
      </c>
      <c r="I31" s="31" t="n">
        <f aca="false">F31</f>
        <v>98</v>
      </c>
      <c r="J31" s="31" t="n">
        <f aca="false">(H31 * 'TOC &amp; Summary'!$F$6) / 10</f>
        <v>441.600000000001</v>
      </c>
      <c r="K31" s="31" t="n">
        <f aca="false">MAX(0, J31 - I31)</f>
        <v>343.600000000001</v>
      </c>
      <c r="L31" s="31" t="n">
        <f aca="false">I31 * 'TOC &amp; Summary'!$F$7</f>
        <v>2.45</v>
      </c>
    </row>
    <row r="32" customFormat="false" ht="15" hidden="false" customHeight="true" outlineLevel="0" collapsed="false">
      <c r="A32" s="33" t="n">
        <v>28</v>
      </c>
      <c r="B32" s="33" t="s">
        <v>122</v>
      </c>
      <c r="C32" s="33" t="s">
        <v>123</v>
      </c>
      <c r="D32" s="34" t="n">
        <v>3778.14</v>
      </c>
      <c r="E32" s="35" t="n">
        <v>0.613</v>
      </c>
      <c r="F32" s="36" t="n">
        <v>231.6</v>
      </c>
      <c r="G32" s="37" t="s">
        <v>124</v>
      </c>
      <c r="H32" s="35" t="n">
        <f aca="false">E32</f>
        <v>0.613</v>
      </c>
      <c r="I32" s="36" t="n">
        <f aca="false">F32</f>
        <v>231.6</v>
      </c>
      <c r="J32" s="36" t="n">
        <f aca="false">(H32 * 'TOC &amp; Summary'!$F$6) / 10</f>
        <v>882.72</v>
      </c>
      <c r="K32" s="36" t="n">
        <f aca="false">MAX(0, J32 - I32)</f>
        <v>651.12</v>
      </c>
      <c r="L32" s="36" t="n">
        <f aca="false">I32 * 'TOC &amp; Summary'!$F$7</f>
        <v>5.79</v>
      </c>
    </row>
    <row r="33" customFormat="false" ht="15" hidden="false" customHeight="true" outlineLevel="0" collapsed="false">
      <c r="A33" s="15" t="n">
        <v>29</v>
      </c>
      <c r="B33" s="15" t="s">
        <v>122</v>
      </c>
      <c r="C33" s="15" t="s">
        <v>125</v>
      </c>
      <c r="D33" s="29" t="n">
        <v>3778.14</v>
      </c>
      <c r="E33" s="30" t="n">
        <v>0.613</v>
      </c>
      <c r="F33" s="31" t="n">
        <v>231.6</v>
      </c>
      <c r="G33" s="32" t="s">
        <v>124</v>
      </c>
      <c r="H33" s="30" t="n">
        <f aca="false">E33</f>
        <v>0.613</v>
      </c>
      <c r="I33" s="31" t="n">
        <f aca="false">F33</f>
        <v>231.6</v>
      </c>
      <c r="J33" s="31" t="n">
        <f aca="false">(H33 * 'TOC &amp; Summary'!$F$6) / 10</f>
        <v>882.72</v>
      </c>
      <c r="K33" s="31" t="n">
        <f aca="false">MAX(0, J33 - I33)</f>
        <v>651.12</v>
      </c>
      <c r="L33" s="31" t="n">
        <f aca="false">I33 * 'TOC &amp; Summary'!$F$7</f>
        <v>5.79</v>
      </c>
    </row>
    <row r="34" customFormat="false" ht="15" hidden="false" customHeight="true" outlineLevel="0" collapsed="false">
      <c r="A34" s="33" t="n">
        <v>30</v>
      </c>
      <c r="B34" s="33" t="s">
        <v>122</v>
      </c>
      <c r="C34" s="33" t="s">
        <v>126</v>
      </c>
      <c r="D34" s="34" t="n">
        <v>3778.14</v>
      </c>
      <c r="E34" s="35" t="n">
        <v>0.613</v>
      </c>
      <c r="F34" s="36" t="n">
        <v>231.6</v>
      </c>
      <c r="G34" s="37" t="s">
        <v>124</v>
      </c>
      <c r="H34" s="35" t="n">
        <f aca="false">E34</f>
        <v>0.613</v>
      </c>
      <c r="I34" s="36" t="n">
        <f aca="false">F34</f>
        <v>231.6</v>
      </c>
      <c r="J34" s="36" t="n">
        <f aca="false">(H34 * 'TOC &amp; Summary'!$F$6) / 10</f>
        <v>882.72</v>
      </c>
      <c r="K34" s="36" t="n">
        <f aca="false">MAX(0, J34 - I34)</f>
        <v>651.12</v>
      </c>
      <c r="L34" s="36" t="n">
        <f aca="false">I34 * 'TOC &amp; Summary'!$F$7</f>
        <v>5.79</v>
      </c>
    </row>
    <row r="35" customFormat="false" ht="15" hidden="false" customHeight="true" outlineLevel="0" collapsed="false">
      <c r="A35" s="15" t="n">
        <v>31</v>
      </c>
      <c r="B35" s="15" t="s">
        <v>122</v>
      </c>
      <c r="C35" s="15" t="s">
        <v>127</v>
      </c>
      <c r="D35" s="29" t="n">
        <v>3778.14</v>
      </c>
      <c r="E35" s="30" t="n">
        <v>0.613</v>
      </c>
      <c r="F35" s="31" t="n">
        <v>231.6</v>
      </c>
      <c r="G35" s="32" t="s">
        <v>124</v>
      </c>
      <c r="H35" s="30" t="n">
        <f aca="false">E35</f>
        <v>0.613</v>
      </c>
      <c r="I35" s="31" t="n">
        <f aca="false">F35</f>
        <v>231.6</v>
      </c>
      <c r="J35" s="31" t="n">
        <f aca="false">(H35 * 'TOC &amp; Summary'!$F$6) / 10</f>
        <v>882.72</v>
      </c>
      <c r="K35" s="31" t="n">
        <f aca="false">MAX(0, J35 - I35)</f>
        <v>651.12</v>
      </c>
      <c r="L35" s="31" t="n">
        <f aca="false">I35 * 'TOC &amp; Summary'!$F$7</f>
        <v>5.79</v>
      </c>
    </row>
    <row r="36" customFormat="false" ht="15" hidden="false" customHeight="true" outlineLevel="0" collapsed="false">
      <c r="A36" s="33" t="n">
        <v>32</v>
      </c>
      <c r="B36" s="33" t="s">
        <v>122</v>
      </c>
      <c r="C36" s="33" t="s">
        <v>128</v>
      </c>
      <c r="D36" s="34" t="n">
        <v>3778.14</v>
      </c>
      <c r="E36" s="35" t="n">
        <v>0.613</v>
      </c>
      <c r="F36" s="36" t="n">
        <v>231.6</v>
      </c>
      <c r="G36" s="37" t="s">
        <v>124</v>
      </c>
      <c r="H36" s="35" t="n">
        <f aca="false">E36</f>
        <v>0.613</v>
      </c>
      <c r="I36" s="36" t="n">
        <f aca="false">F36</f>
        <v>231.6</v>
      </c>
      <c r="J36" s="36" t="n">
        <f aca="false">(H36 * 'TOC &amp; Summary'!$F$6) / 10</f>
        <v>882.72</v>
      </c>
      <c r="K36" s="36" t="n">
        <f aca="false">MAX(0, J36 - I36)</f>
        <v>651.12</v>
      </c>
      <c r="L36" s="36" t="n">
        <f aca="false">I36 * 'TOC &amp; Summary'!$F$7</f>
        <v>5.79</v>
      </c>
    </row>
    <row r="37" customFormat="false" ht="15" hidden="false" customHeight="true" outlineLevel="0" collapsed="false">
      <c r="A37" s="15" t="n">
        <v>33</v>
      </c>
      <c r="B37" s="15" t="s">
        <v>122</v>
      </c>
      <c r="C37" s="15" t="s">
        <v>129</v>
      </c>
      <c r="D37" s="29" t="n">
        <v>3778.14</v>
      </c>
      <c r="E37" s="30" t="n">
        <v>0.613</v>
      </c>
      <c r="F37" s="31" t="n">
        <v>231.6</v>
      </c>
      <c r="G37" s="32" t="s">
        <v>124</v>
      </c>
      <c r="H37" s="30" t="n">
        <f aca="false">E37</f>
        <v>0.613</v>
      </c>
      <c r="I37" s="31" t="n">
        <f aca="false">F37</f>
        <v>231.6</v>
      </c>
      <c r="J37" s="31" t="n">
        <f aca="false">(H37 * 'TOC &amp; Summary'!$F$6) / 10</f>
        <v>882.72</v>
      </c>
      <c r="K37" s="31" t="n">
        <f aca="false">MAX(0, J37 - I37)</f>
        <v>651.12</v>
      </c>
      <c r="L37" s="31" t="n">
        <f aca="false">I37 * 'TOC &amp; Summary'!$F$7</f>
        <v>5.79</v>
      </c>
    </row>
    <row r="38" customFormat="false" ht="15" hidden="false" customHeight="true" outlineLevel="0" collapsed="false">
      <c r="A38" s="33" t="n">
        <v>34</v>
      </c>
      <c r="B38" s="33" t="s">
        <v>122</v>
      </c>
      <c r="C38" s="33" t="s">
        <v>130</v>
      </c>
      <c r="D38" s="34" t="n">
        <v>3778.14</v>
      </c>
      <c r="E38" s="35" t="n">
        <v>0.613</v>
      </c>
      <c r="F38" s="36" t="n">
        <v>231.6</v>
      </c>
      <c r="G38" s="37" t="s">
        <v>124</v>
      </c>
      <c r="H38" s="35" t="n">
        <f aca="false">E38</f>
        <v>0.613</v>
      </c>
      <c r="I38" s="36" t="n">
        <f aca="false">F38</f>
        <v>231.6</v>
      </c>
      <c r="J38" s="36" t="n">
        <f aca="false">(H38 * 'TOC &amp; Summary'!$F$6) / 10</f>
        <v>882.72</v>
      </c>
      <c r="K38" s="36" t="n">
        <f aca="false">MAX(0, J38 - I38)</f>
        <v>651.12</v>
      </c>
      <c r="L38" s="36" t="n">
        <f aca="false">I38 * 'TOC &amp; Summary'!$F$7</f>
        <v>5.79</v>
      </c>
    </row>
    <row r="39" customFormat="false" ht="15" hidden="false" customHeight="true" outlineLevel="0" collapsed="false">
      <c r="A39" s="15" t="n">
        <v>35</v>
      </c>
      <c r="B39" s="15" t="s">
        <v>122</v>
      </c>
      <c r="C39" s="15" t="s">
        <v>131</v>
      </c>
      <c r="D39" s="29" t="n">
        <v>3778.14</v>
      </c>
      <c r="E39" s="30" t="n">
        <v>0.613</v>
      </c>
      <c r="F39" s="31" t="n">
        <v>231.6</v>
      </c>
      <c r="G39" s="32" t="s">
        <v>124</v>
      </c>
      <c r="H39" s="30" t="n">
        <f aca="false">E39</f>
        <v>0.613</v>
      </c>
      <c r="I39" s="31" t="n">
        <f aca="false">F39</f>
        <v>231.6</v>
      </c>
      <c r="J39" s="31" t="n">
        <f aca="false">(H39 * 'TOC &amp; Summary'!$F$6) / 10</f>
        <v>882.72</v>
      </c>
      <c r="K39" s="31" t="n">
        <f aca="false">MAX(0, J39 - I39)</f>
        <v>651.12</v>
      </c>
      <c r="L39" s="31" t="n">
        <f aca="false">I39 * 'TOC &amp; Summary'!$F$7</f>
        <v>5.79</v>
      </c>
    </row>
    <row r="40" customFormat="false" ht="15" hidden="false" customHeight="true" outlineLevel="0" collapsed="false">
      <c r="A40" s="33" t="n">
        <v>36</v>
      </c>
      <c r="B40" s="33" t="s">
        <v>122</v>
      </c>
      <c r="C40" s="33" t="s">
        <v>132</v>
      </c>
      <c r="D40" s="34" t="n">
        <v>3778.14</v>
      </c>
      <c r="E40" s="35" t="n">
        <v>0.613</v>
      </c>
      <c r="F40" s="36" t="n">
        <v>231.6</v>
      </c>
      <c r="G40" s="37" t="s">
        <v>124</v>
      </c>
      <c r="H40" s="35" t="n">
        <f aca="false">E40</f>
        <v>0.613</v>
      </c>
      <c r="I40" s="36" t="n">
        <f aca="false">F40</f>
        <v>231.6</v>
      </c>
      <c r="J40" s="36" t="n">
        <f aca="false">(H40 * 'TOC &amp; Summary'!$F$6) / 10</f>
        <v>882.72</v>
      </c>
      <c r="K40" s="36" t="n">
        <f aca="false">MAX(0, J40 - I40)</f>
        <v>651.12</v>
      </c>
      <c r="L40" s="36" t="n">
        <f aca="false">I40 * 'TOC &amp; Summary'!$F$7</f>
        <v>5.79</v>
      </c>
    </row>
    <row r="41" customFormat="false" ht="15" hidden="false" customHeight="true" outlineLevel="0" collapsed="false">
      <c r="A41" s="15" t="n">
        <v>37</v>
      </c>
      <c r="B41" s="15" t="s">
        <v>122</v>
      </c>
      <c r="C41" s="15" t="s">
        <v>133</v>
      </c>
      <c r="D41" s="29" t="n">
        <v>3778.14</v>
      </c>
      <c r="E41" s="30" t="n">
        <v>0.613</v>
      </c>
      <c r="F41" s="31" t="n">
        <v>231.6</v>
      </c>
      <c r="G41" s="32" t="s">
        <v>124</v>
      </c>
      <c r="H41" s="30" t="n">
        <f aca="false">E41</f>
        <v>0.613</v>
      </c>
      <c r="I41" s="31" t="n">
        <f aca="false">F41</f>
        <v>231.6</v>
      </c>
      <c r="J41" s="31" t="n">
        <f aca="false">(H41 * 'TOC &amp; Summary'!$F$6) / 10</f>
        <v>882.72</v>
      </c>
      <c r="K41" s="31" t="n">
        <f aca="false">MAX(0, J41 - I41)</f>
        <v>651.12</v>
      </c>
      <c r="L41" s="31" t="n">
        <f aca="false">I41 * 'TOC &amp; Summary'!$F$7</f>
        <v>5.79</v>
      </c>
    </row>
    <row r="42" customFormat="false" ht="15" hidden="false" customHeight="true" outlineLevel="0" collapsed="false">
      <c r="A42" s="33" t="n">
        <v>38</v>
      </c>
      <c r="B42" s="33" t="s">
        <v>134</v>
      </c>
      <c r="C42" s="33" t="s">
        <v>135</v>
      </c>
      <c r="D42" s="34" t="n">
        <v>4961.05</v>
      </c>
      <c r="E42" s="35" t="n">
        <v>2.69583333333333</v>
      </c>
      <c r="F42" s="36" t="n">
        <v>1337.41666666667</v>
      </c>
      <c r="G42" s="37" t="s">
        <v>136</v>
      </c>
      <c r="H42" s="35" t="n">
        <f aca="false">E42</f>
        <v>2.69583333333333</v>
      </c>
      <c r="I42" s="36" t="n">
        <f aca="false">F42</f>
        <v>1337.41666666667</v>
      </c>
      <c r="J42" s="36" t="n">
        <f aca="false">(H42 * 'TOC &amp; Summary'!$F$6) / 10</f>
        <v>3882</v>
      </c>
      <c r="K42" s="36" t="n">
        <f aca="false">MAX(0, J42 - I42)</f>
        <v>2544.58333333333</v>
      </c>
      <c r="L42" s="36" t="n">
        <f aca="false">I42 * 'TOC &amp; Summary'!$F$7</f>
        <v>33.4354166666668</v>
      </c>
    </row>
    <row r="43" customFormat="false" ht="15" hidden="false" customHeight="true" outlineLevel="0" collapsed="false">
      <c r="A43" s="15" t="n">
        <v>39</v>
      </c>
      <c r="B43" s="15" t="s">
        <v>134</v>
      </c>
      <c r="C43" s="15" t="s">
        <v>137</v>
      </c>
      <c r="D43" s="29" t="n">
        <v>4961.05</v>
      </c>
      <c r="E43" s="30" t="n">
        <v>2.69583333333333</v>
      </c>
      <c r="F43" s="31" t="n">
        <v>1337.41666666667</v>
      </c>
      <c r="G43" s="32" t="s">
        <v>136</v>
      </c>
      <c r="H43" s="30" t="n">
        <f aca="false">E43</f>
        <v>2.69583333333333</v>
      </c>
      <c r="I43" s="31" t="n">
        <f aca="false">F43</f>
        <v>1337.41666666667</v>
      </c>
      <c r="J43" s="31" t="n">
        <f aca="false">(H43 * 'TOC &amp; Summary'!$F$6) / 10</f>
        <v>3882</v>
      </c>
      <c r="K43" s="31" t="n">
        <f aca="false">MAX(0, J43 - I43)</f>
        <v>2544.58333333333</v>
      </c>
      <c r="L43" s="31" t="n">
        <f aca="false">I43 * 'TOC &amp; Summary'!$F$7</f>
        <v>33.4354166666668</v>
      </c>
    </row>
    <row r="44" customFormat="false" ht="15" hidden="false" customHeight="true" outlineLevel="0" collapsed="false">
      <c r="A44" s="33" t="n">
        <v>40</v>
      </c>
      <c r="B44" s="33" t="s">
        <v>134</v>
      </c>
      <c r="C44" s="33" t="s">
        <v>138</v>
      </c>
      <c r="D44" s="34" t="n">
        <v>4961.05</v>
      </c>
      <c r="E44" s="35" t="n">
        <v>2.69583333333333</v>
      </c>
      <c r="F44" s="36" t="n">
        <v>1337.41666666667</v>
      </c>
      <c r="G44" s="37" t="s">
        <v>136</v>
      </c>
      <c r="H44" s="35" t="n">
        <f aca="false">E44</f>
        <v>2.69583333333333</v>
      </c>
      <c r="I44" s="36" t="n">
        <f aca="false">F44</f>
        <v>1337.41666666667</v>
      </c>
      <c r="J44" s="36" t="n">
        <f aca="false">(H44 * 'TOC &amp; Summary'!$F$6) / 10</f>
        <v>3882</v>
      </c>
      <c r="K44" s="36" t="n">
        <f aca="false">MAX(0, J44 - I44)</f>
        <v>2544.58333333333</v>
      </c>
      <c r="L44" s="36" t="n">
        <f aca="false">I44 * 'TOC &amp; Summary'!$F$7</f>
        <v>33.4354166666668</v>
      </c>
    </row>
    <row r="45" customFormat="false" ht="15" hidden="false" customHeight="true" outlineLevel="0" collapsed="false">
      <c r="A45" s="15" t="n">
        <v>41</v>
      </c>
      <c r="B45" s="15" t="s">
        <v>134</v>
      </c>
      <c r="C45" s="15" t="s">
        <v>139</v>
      </c>
      <c r="D45" s="29" t="n">
        <v>4961.05</v>
      </c>
      <c r="E45" s="30" t="n">
        <v>2.69583333333333</v>
      </c>
      <c r="F45" s="31" t="n">
        <v>1337.41666666667</v>
      </c>
      <c r="G45" s="32" t="s">
        <v>136</v>
      </c>
      <c r="H45" s="30" t="n">
        <f aca="false">E45</f>
        <v>2.69583333333333</v>
      </c>
      <c r="I45" s="31" t="n">
        <f aca="false">F45</f>
        <v>1337.41666666667</v>
      </c>
      <c r="J45" s="31" t="n">
        <f aca="false">(H45 * 'TOC &amp; Summary'!$F$6) / 10</f>
        <v>3882</v>
      </c>
      <c r="K45" s="31" t="n">
        <f aca="false">MAX(0, J45 - I45)</f>
        <v>2544.58333333333</v>
      </c>
      <c r="L45" s="31" t="n">
        <f aca="false">I45 * 'TOC &amp; Summary'!$F$7</f>
        <v>33.4354166666668</v>
      </c>
    </row>
    <row r="46" customFormat="false" ht="15" hidden="false" customHeight="true" outlineLevel="0" collapsed="false">
      <c r="A46" s="33" t="n">
        <v>42</v>
      </c>
      <c r="B46" s="33" t="s">
        <v>134</v>
      </c>
      <c r="C46" s="33" t="s">
        <v>140</v>
      </c>
      <c r="D46" s="34" t="n">
        <v>4961.05</v>
      </c>
      <c r="E46" s="35" t="n">
        <v>2.69583333333333</v>
      </c>
      <c r="F46" s="36" t="n">
        <v>1337.41666666667</v>
      </c>
      <c r="G46" s="37" t="s">
        <v>136</v>
      </c>
      <c r="H46" s="35" t="n">
        <f aca="false">E46</f>
        <v>2.69583333333333</v>
      </c>
      <c r="I46" s="36" t="n">
        <f aca="false">F46</f>
        <v>1337.41666666667</v>
      </c>
      <c r="J46" s="36" t="n">
        <f aca="false">(H46 * 'TOC &amp; Summary'!$F$6) / 10</f>
        <v>3882</v>
      </c>
      <c r="K46" s="36" t="n">
        <f aca="false">MAX(0, J46 - I46)</f>
        <v>2544.58333333333</v>
      </c>
      <c r="L46" s="36" t="n">
        <f aca="false">I46 * 'TOC &amp; Summary'!$F$7</f>
        <v>33.4354166666668</v>
      </c>
    </row>
    <row r="47" customFormat="false" ht="15" hidden="false" customHeight="true" outlineLevel="0" collapsed="false">
      <c r="A47" s="15" t="n">
        <v>43</v>
      </c>
      <c r="B47" s="15" t="s">
        <v>134</v>
      </c>
      <c r="C47" s="15" t="s">
        <v>141</v>
      </c>
      <c r="D47" s="29" t="n">
        <v>4961.05</v>
      </c>
      <c r="E47" s="30" t="n">
        <v>2.69583333333333</v>
      </c>
      <c r="F47" s="31" t="n">
        <v>1337.41666666667</v>
      </c>
      <c r="G47" s="32" t="s">
        <v>136</v>
      </c>
      <c r="H47" s="30" t="n">
        <f aca="false">E47</f>
        <v>2.69583333333333</v>
      </c>
      <c r="I47" s="31" t="n">
        <f aca="false">F47</f>
        <v>1337.41666666667</v>
      </c>
      <c r="J47" s="31" t="n">
        <f aca="false">(H47 * 'TOC &amp; Summary'!$F$6) / 10</f>
        <v>3882</v>
      </c>
      <c r="K47" s="31" t="n">
        <f aca="false">MAX(0, J47 - I47)</f>
        <v>2544.58333333333</v>
      </c>
      <c r="L47" s="31" t="n">
        <f aca="false">I47 * 'TOC &amp; Summary'!$F$7</f>
        <v>33.4354166666668</v>
      </c>
    </row>
    <row r="48" customFormat="false" ht="15" hidden="false" customHeight="true" outlineLevel="0" collapsed="false">
      <c r="A48" s="33" t="n">
        <v>44</v>
      </c>
      <c r="B48" s="33" t="s">
        <v>134</v>
      </c>
      <c r="C48" s="33" t="s">
        <v>142</v>
      </c>
      <c r="D48" s="34" t="n">
        <v>4961.05</v>
      </c>
      <c r="E48" s="35" t="n">
        <v>2.69583333333333</v>
      </c>
      <c r="F48" s="36" t="n">
        <v>1337.41666666667</v>
      </c>
      <c r="G48" s="37" t="s">
        <v>136</v>
      </c>
      <c r="H48" s="35" t="n">
        <f aca="false">E48</f>
        <v>2.69583333333333</v>
      </c>
      <c r="I48" s="36" t="n">
        <f aca="false">F48</f>
        <v>1337.41666666667</v>
      </c>
      <c r="J48" s="36" t="n">
        <f aca="false">(H48 * 'TOC &amp; Summary'!$F$6) / 10</f>
        <v>3882</v>
      </c>
      <c r="K48" s="36" t="n">
        <f aca="false">MAX(0, J48 - I48)</f>
        <v>2544.58333333333</v>
      </c>
      <c r="L48" s="36" t="n">
        <f aca="false">I48 * 'TOC &amp; Summary'!$F$7</f>
        <v>33.4354166666668</v>
      </c>
    </row>
    <row r="49" customFormat="false" ht="15" hidden="false" customHeight="true" outlineLevel="0" collapsed="false">
      <c r="A49" s="15" t="n">
        <v>45</v>
      </c>
      <c r="B49" s="15" t="s">
        <v>134</v>
      </c>
      <c r="C49" s="15" t="s">
        <v>143</v>
      </c>
      <c r="D49" s="29" t="n">
        <v>4961.05</v>
      </c>
      <c r="E49" s="30" t="n">
        <v>2.69583333333333</v>
      </c>
      <c r="F49" s="31" t="n">
        <v>1337.41666666667</v>
      </c>
      <c r="G49" s="32" t="s">
        <v>136</v>
      </c>
      <c r="H49" s="30" t="n">
        <f aca="false">E49</f>
        <v>2.69583333333333</v>
      </c>
      <c r="I49" s="31" t="n">
        <f aca="false">F49</f>
        <v>1337.41666666667</v>
      </c>
      <c r="J49" s="31" t="n">
        <f aca="false">(H49 * 'TOC &amp; Summary'!$F$6) / 10</f>
        <v>3882</v>
      </c>
      <c r="K49" s="31" t="n">
        <f aca="false">MAX(0, J49 - I49)</f>
        <v>2544.58333333333</v>
      </c>
      <c r="L49" s="31" t="n">
        <f aca="false">I49 * 'TOC &amp; Summary'!$F$7</f>
        <v>33.4354166666668</v>
      </c>
    </row>
    <row r="50" customFormat="false" ht="15" hidden="false" customHeight="true" outlineLevel="0" collapsed="false">
      <c r="A50" s="33" t="n">
        <v>46</v>
      </c>
      <c r="B50" s="33" t="s">
        <v>134</v>
      </c>
      <c r="C50" s="33" t="s">
        <v>144</v>
      </c>
      <c r="D50" s="34" t="n">
        <v>4961.05</v>
      </c>
      <c r="E50" s="35" t="n">
        <v>2.69583333333333</v>
      </c>
      <c r="F50" s="36" t="n">
        <v>1337.41666666667</v>
      </c>
      <c r="G50" s="37" t="s">
        <v>136</v>
      </c>
      <c r="H50" s="35" t="n">
        <f aca="false">E50</f>
        <v>2.69583333333333</v>
      </c>
      <c r="I50" s="36" t="n">
        <f aca="false">F50</f>
        <v>1337.41666666667</v>
      </c>
      <c r="J50" s="36" t="n">
        <f aca="false">(H50 * 'TOC &amp; Summary'!$F$6) / 10</f>
        <v>3882</v>
      </c>
      <c r="K50" s="36" t="n">
        <f aca="false">MAX(0, J50 - I50)</f>
        <v>2544.58333333333</v>
      </c>
      <c r="L50" s="36" t="n">
        <f aca="false">I50 * 'TOC &amp; Summary'!$F$7</f>
        <v>33.4354166666668</v>
      </c>
    </row>
    <row r="51" customFormat="false" ht="15" hidden="false" customHeight="true" outlineLevel="0" collapsed="false">
      <c r="A51" s="15" t="n">
        <v>47</v>
      </c>
      <c r="B51" s="15" t="s">
        <v>134</v>
      </c>
      <c r="C51" s="15" t="s">
        <v>145</v>
      </c>
      <c r="D51" s="29" t="n">
        <v>4961.05</v>
      </c>
      <c r="E51" s="30" t="n">
        <v>2.69583333333333</v>
      </c>
      <c r="F51" s="31" t="n">
        <v>1337.41666666667</v>
      </c>
      <c r="G51" s="32" t="s">
        <v>136</v>
      </c>
      <c r="H51" s="30" t="n">
        <f aca="false">E51</f>
        <v>2.69583333333333</v>
      </c>
      <c r="I51" s="31" t="n">
        <f aca="false">F51</f>
        <v>1337.41666666667</v>
      </c>
      <c r="J51" s="31" t="n">
        <f aca="false">(H51 * 'TOC &amp; Summary'!$F$6) / 10</f>
        <v>3882</v>
      </c>
      <c r="K51" s="31" t="n">
        <f aca="false">MAX(0, J51 - I51)</f>
        <v>2544.58333333333</v>
      </c>
      <c r="L51" s="31" t="n">
        <f aca="false">I51 * 'TOC &amp; Summary'!$F$7</f>
        <v>33.4354166666668</v>
      </c>
    </row>
    <row r="52" customFormat="false" ht="15" hidden="false" customHeight="true" outlineLevel="0" collapsed="false">
      <c r="A52" s="33" t="n">
        <v>48</v>
      </c>
      <c r="B52" s="33" t="s">
        <v>134</v>
      </c>
      <c r="C52" s="33" t="s">
        <v>146</v>
      </c>
      <c r="D52" s="34" t="n">
        <v>4961.05</v>
      </c>
      <c r="E52" s="35" t="n">
        <v>2.69583333333333</v>
      </c>
      <c r="F52" s="36" t="n">
        <v>1337.41666666667</v>
      </c>
      <c r="G52" s="37" t="s">
        <v>136</v>
      </c>
      <c r="H52" s="35" t="n">
        <f aca="false">E52</f>
        <v>2.69583333333333</v>
      </c>
      <c r="I52" s="36" t="n">
        <f aca="false">F52</f>
        <v>1337.41666666667</v>
      </c>
      <c r="J52" s="36" t="n">
        <f aca="false">(H52 * 'TOC &amp; Summary'!$F$6) / 10</f>
        <v>3882</v>
      </c>
      <c r="K52" s="36" t="n">
        <f aca="false">MAX(0, J52 - I52)</f>
        <v>2544.58333333333</v>
      </c>
      <c r="L52" s="36" t="n">
        <f aca="false">I52 * 'TOC &amp; Summary'!$F$7</f>
        <v>33.4354166666668</v>
      </c>
    </row>
    <row r="53" customFormat="false" ht="15" hidden="false" customHeight="true" outlineLevel="0" collapsed="false">
      <c r="A53" s="15" t="n">
        <v>49</v>
      </c>
      <c r="B53" s="15" t="s">
        <v>134</v>
      </c>
      <c r="C53" s="15" t="s">
        <v>147</v>
      </c>
      <c r="D53" s="29" t="n">
        <v>4961.05</v>
      </c>
      <c r="E53" s="30" t="n">
        <v>2.69583333333333</v>
      </c>
      <c r="F53" s="31" t="n">
        <v>1337.41666666667</v>
      </c>
      <c r="G53" s="32" t="s">
        <v>136</v>
      </c>
      <c r="H53" s="30" t="n">
        <f aca="false">E53</f>
        <v>2.69583333333333</v>
      </c>
      <c r="I53" s="31" t="n">
        <f aca="false">F53</f>
        <v>1337.41666666667</v>
      </c>
      <c r="J53" s="31" t="n">
        <f aca="false">(H53 * 'TOC &amp; Summary'!$F$6) / 10</f>
        <v>3882</v>
      </c>
      <c r="K53" s="31" t="n">
        <f aca="false">MAX(0, J53 - I53)</f>
        <v>2544.58333333333</v>
      </c>
      <c r="L53" s="31" t="n">
        <f aca="false">I53 * 'TOC &amp; Summary'!$F$7</f>
        <v>33.4354166666668</v>
      </c>
    </row>
    <row r="54" customFormat="false" ht="15" hidden="false" customHeight="true" outlineLevel="0" collapsed="false">
      <c r="A54" s="33" t="n">
        <v>50</v>
      </c>
      <c r="B54" s="33" t="s">
        <v>148</v>
      </c>
      <c r="C54" s="33" t="s">
        <v>149</v>
      </c>
      <c r="D54" s="34" t="n">
        <v>4811.48</v>
      </c>
      <c r="E54" s="35" t="n">
        <v>2.7</v>
      </c>
      <c r="F54" s="36" t="n">
        <v>1299.1</v>
      </c>
      <c r="G54" s="37" t="s">
        <v>150</v>
      </c>
      <c r="H54" s="35" t="n">
        <f aca="false">E54</f>
        <v>2.7</v>
      </c>
      <c r="I54" s="36" t="n">
        <f aca="false">F54</f>
        <v>1299.1</v>
      </c>
      <c r="J54" s="36" t="n">
        <f aca="false">(H54 * 'TOC &amp; Summary'!$F$6) / 10</f>
        <v>3888</v>
      </c>
      <c r="K54" s="36" t="n">
        <f aca="false">MAX(0, J54 - I54)</f>
        <v>2588.9</v>
      </c>
      <c r="L54" s="36" t="n">
        <f aca="false">I54 * 'TOC &amp; Summary'!$F$7</f>
        <v>32.4775</v>
      </c>
    </row>
    <row r="55" customFormat="false" ht="15" hidden="false" customHeight="true" outlineLevel="0" collapsed="false">
      <c r="A55" s="15" t="n">
        <v>51</v>
      </c>
      <c r="B55" s="15" t="s">
        <v>148</v>
      </c>
      <c r="C55" s="15" t="s">
        <v>151</v>
      </c>
      <c r="D55" s="29" t="n">
        <v>4811.48</v>
      </c>
      <c r="E55" s="30" t="n">
        <v>2.7</v>
      </c>
      <c r="F55" s="31" t="n">
        <v>1299.1</v>
      </c>
      <c r="G55" s="32" t="s">
        <v>150</v>
      </c>
      <c r="H55" s="30" t="n">
        <f aca="false">E55</f>
        <v>2.7</v>
      </c>
      <c r="I55" s="31" t="n">
        <f aca="false">F55</f>
        <v>1299.1</v>
      </c>
      <c r="J55" s="31" t="n">
        <f aca="false">(H55 * 'TOC &amp; Summary'!$F$6) / 10</f>
        <v>3888</v>
      </c>
      <c r="K55" s="31" t="n">
        <f aca="false">MAX(0, J55 - I55)</f>
        <v>2588.9</v>
      </c>
      <c r="L55" s="31" t="n">
        <f aca="false">I55 * 'TOC &amp; Summary'!$F$7</f>
        <v>32.4775</v>
      </c>
    </row>
    <row r="56" customFormat="false" ht="15" hidden="false" customHeight="true" outlineLevel="0" collapsed="false">
      <c r="A56" s="33" t="n">
        <v>52</v>
      </c>
      <c r="B56" s="33" t="s">
        <v>148</v>
      </c>
      <c r="C56" s="33" t="s">
        <v>152</v>
      </c>
      <c r="D56" s="34" t="n">
        <v>4811.48</v>
      </c>
      <c r="E56" s="35" t="n">
        <v>2.7</v>
      </c>
      <c r="F56" s="36" t="n">
        <v>1299.1</v>
      </c>
      <c r="G56" s="37" t="s">
        <v>150</v>
      </c>
      <c r="H56" s="35" t="n">
        <f aca="false">E56</f>
        <v>2.7</v>
      </c>
      <c r="I56" s="36" t="n">
        <f aca="false">F56</f>
        <v>1299.1</v>
      </c>
      <c r="J56" s="36" t="n">
        <f aca="false">(H56 * 'TOC &amp; Summary'!$F$6) / 10</f>
        <v>3888</v>
      </c>
      <c r="K56" s="36" t="n">
        <f aca="false">MAX(0, J56 - I56)</f>
        <v>2588.9</v>
      </c>
      <c r="L56" s="36" t="n">
        <f aca="false">I56 * 'TOC &amp; Summary'!$F$7</f>
        <v>32.4775</v>
      </c>
    </row>
    <row r="57" customFormat="false" ht="15" hidden="false" customHeight="true" outlineLevel="0" collapsed="false">
      <c r="A57" s="15" t="n">
        <v>53</v>
      </c>
      <c r="B57" s="15" t="s">
        <v>148</v>
      </c>
      <c r="C57" s="15" t="s">
        <v>153</v>
      </c>
      <c r="D57" s="29" t="n">
        <v>4811.48</v>
      </c>
      <c r="E57" s="30" t="n">
        <v>2.7</v>
      </c>
      <c r="F57" s="31" t="n">
        <v>1299.1</v>
      </c>
      <c r="G57" s="32" t="s">
        <v>150</v>
      </c>
      <c r="H57" s="30" t="n">
        <f aca="false">E57</f>
        <v>2.7</v>
      </c>
      <c r="I57" s="31" t="n">
        <f aca="false">F57</f>
        <v>1299.1</v>
      </c>
      <c r="J57" s="31" t="n">
        <f aca="false">(H57 * 'TOC &amp; Summary'!$F$6) / 10</f>
        <v>3888</v>
      </c>
      <c r="K57" s="31" t="n">
        <f aca="false">MAX(0, J57 - I57)</f>
        <v>2588.9</v>
      </c>
      <c r="L57" s="31" t="n">
        <f aca="false">I57 * 'TOC &amp; Summary'!$F$7</f>
        <v>32.4775</v>
      </c>
    </row>
    <row r="58" customFormat="false" ht="15" hidden="false" customHeight="true" outlineLevel="0" collapsed="false">
      <c r="A58" s="33" t="n">
        <v>54</v>
      </c>
      <c r="B58" s="33" t="s">
        <v>148</v>
      </c>
      <c r="C58" s="33" t="s">
        <v>154</v>
      </c>
      <c r="D58" s="34" t="n">
        <v>4811.48</v>
      </c>
      <c r="E58" s="35" t="n">
        <v>2.7</v>
      </c>
      <c r="F58" s="36" t="n">
        <v>1299.1</v>
      </c>
      <c r="G58" s="37" t="s">
        <v>150</v>
      </c>
      <c r="H58" s="35" t="n">
        <f aca="false">E58</f>
        <v>2.7</v>
      </c>
      <c r="I58" s="36" t="n">
        <f aca="false">F58</f>
        <v>1299.1</v>
      </c>
      <c r="J58" s="36" t="n">
        <f aca="false">(H58 * 'TOC &amp; Summary'!$F$6) / 10</f>
        <v>3888</v>
      </c>
      <c r="K58" s="36" t="n">
        <f aca="false">MAX(0, J58 - I58)</f>
        <v>2588.9</v>
      </c>
      <c r="L58" s="36" t="n">
        <f aca="false">I58 * 'TOC &amp; Summary'!$F$7</f>
        <v>32.4775</v>
      </c>
    </row>
    <row r="59" customFormat="false" ht="15" hidden="false" customHeight="true" outlineLevel="0" collapsed="false">
      <c r="A59" s="15" t="n">
        <v>55</v>
      </c>
      <c r="B59" s="15" t="s">
        <v>148</v>
      </c>
      <c r="C59" s="15" t="s">
        <v>155</v>
      </c>
      <c r="D59" s="29" t="n">
        <v>4811.48</v>
      </c>
      <c r="E59" s="30" t="n">
        <v>2.7</v>
      </c>
      <c r="F59" s="31" t="n">
        <v>1299.1</v>
      </c>
      <c r="G59" s="32" t="s">
        <v>150</v>
      </c>
      <c r="H59" s="30" t="n">
        <f aca="false">E59</f>
        <v>2.7</v>
      </c>
      <c r="I59" s="31" t="n">
        <f aca="false">F59</f>
        <v>1299.1</v>
      </c>
      <c r="J59" s="31" t="n">
        <f aca="false">(H59 * 'TOC &amp; Summary'!$F$6) / 10</f>
        <v>3888</v>
      </c>
      <c r="K59" s="31" t="n">
        <f aca="false">MAX(0, J59 - I59)</f>
        <v>2588.9</v>
      </c>
      <c r="L59" s="31" t="n">
        <f aca="false">I59 * 'TOC &amp; Summary'!$F$7</f>
        <v>32.4775</v>
      </c>
    </row>
    <row r="60" customFormat="false" ht="15" hidden="false" customHeight="true" outlineLevel="0" collapsed="false">
      <c r="A60" s="33" t="n">
        <v>56</v>
      </c>
      <c r="B60" s="33" t="s">
        <v>148</v>
      </c>
      <c r="C60" s="33" t="s">
        <v>156</v>
      </c>
      <c r="D60" s="34" t="n">
        <v>4811.48</v>
      </c>
      <c r="E60" s="35" t="n">
        <v>2.7</v>
      </c>
      <c r="F60" s="36" t="n">
        <v>1299.1</v>
      </c>
      <c r="G60" s="37" t="s">
        <v>150</v>
      </c>
      <c r="H60" s="35" t="n">
        <f aca="false">E60</f>
        <v>2.7</v>
      </c>
      <c r="I60" s="36" t="n">
        <f aca="false">F60</f>
        <v>1299.1</v>
      </c>
      <c r="J60" s="36" t="n">
        <f aca="false">(H60 * 'TOC &amp; Summary'!$F$6) / 10</f>
        <v>3888</v>
      </c>
      <c r="K60" s="36" t="n">
        <f aca="false">MAX(0, J60 - I60)</f>
        <v>2588.9</v>
      </c>
      <c r="L60" s="36" t="n">
        <f aca="false">I60 * 'TOC &amp; Summary'!$F$7</f>
        <v>32.4775</v>
      </c>
    </row>
    <row r="61" customFormat="false" ht="15" hidden="false" customHeight="true" outlineLevel="0" collapsed="false">
      <c r="A61" s="15" t="n">
        <v>57</v>
      </c>
      <c r="B61" s="15" t="s">
        <v>148</v>
      </c>
      <c r="C61" s="15" t="s">
        <v>157</v>
      </c>
      <c r="D61" s="29" t="n">
        <v>4811.48</v>
      </c>
      <c r="E61" s="30" t="n">
        <v>2.7</v>
      </c>
      <c r="F61" s="31" t="n">
        <v>1299.1</v>
      </c>
      <c r="G61" s="32" t="s">
        <v>150</v>
      </c>
      <c r="H61" s="30" t="n">
        <f aca="false">E61</f>
        <v>2.7</v>
      </c>
      <c r="I61" s="31" t="n">
        <f aca="false">F61</f>
        <v>1299.1</v>
      </c>
      <c r="J61" s="31" t="n">
        <f aca="false">(H61 * 'TOC &amp; Summary'!$F$6) / 10</f>
        <v>3888</v>
      </c>
      <c r="K61" s="31" t="n">
        <f aca="false">MAX(0, J61 - I61)</f>
        <v>2588.9</v>
      </c>
      <c r="L61" s="31" t="n">
        <f aca="false">I61 * 'TOC &amp; Summary'!$F$7</f>
        <v>32.4775</v>
      </c>
    </row>
    <row r="62" customFormat="false" ht="15" hidden="false" customHeight="true" outlineLevel="0" collapsed="false">
      <c r="A62" s="33" t="n">
        <v>58</v>
      </c>
      <c r="B62" s="33" t="s">
        <v>148</v>
      </c>
      <c r="C62" s="33" t="s">
        <v>158</v>
      </c>
      <c r="D62" s="34" t="n">
        <v>4811.48</v>
      </c>
      <c r="E62" s="35" t="n">
        <v>2.7</v>
      </c>
      <c r="F62" s="36" t="n">
        <v>1299.1</v>
      </c>
      <c r="G62" s="37" t="s">
        <v>150</v>
      </c>
      <c r="H62" s="35" t="n">
        <f aca="false">E62</f>
        <v>2.7</v>
      </c>
      <c r="I62" s="36" t="n">
        <f aca="false">F62</f>
        <v>1299.1</v>
      </c>
      <c r="J62" s="36" t="n">
        <f aca="false">(H62 * 'TOC &amp; Summary'!$F$6) / 10</f>
        <v>3888</v>
      </c>
      <c r="K62" s="36" t="n">
        <f aca="false">MAX(0, J62 - I62)</f>
        <v>2588.9</v>
      </c>
      <c r="L62" s="36" t="n">
        <f aca="false">I62 * 'TOC &amp; Summary'!$F$7</f>
        <v>32.4775</v>
      </c>
    </row>
    <row r="63" customFormat="false" ht="15" hidden="false" customHeight="true" outlineLevel="0" collapsed="false">
      <c r="A63" s="15" t="n">
        <v>59</v>
      </c>
      <c r="B63" s="15" t="s">
        <v>148</v>
      </c>
      <c r="C63" s="15" t="s">
        <v>159</v>
      </c>
      <c r="D63" s="29" t="n">
        <v>4811.48</v>
      </c>
      <c r="E63" s="30" t="n">
        <v>2.7</v>
      </c>
      <c r="F63" s="31" t="n">
        <v>1299.1</v>
      </c>
      <c r="G63" s="32" t="s">
        <v>150</v>
      </c>
      <c r="H63" s="30" t="n">
        <f aca="false">E63</f>
        <v>2.7</v>
      </c>
      <c r="I63" s="31" t="n">
        <f aca="false">F63</f>
        <v>1299.1</v>
      </c>
      <c r="J63" s="31" t="n">
        <f aca="false">(H63 * 'TOC &amp; Summary'!$F$6) / 10</f>
        <v>3888</v>
      </c>
      <c r="K63" s="31" t="n">
        <f aca="false">MAX(0, J63 - I63)</f>
        <v>2588.9</v>
      </c>
      <c r="L63" s="31" t="n">
        <f aca="false">I63 * 'TOC &amp; Summary'!$F$7</f>
        <v>32.4775</v>
      </c>
    </row>
    <row r="64" customFormat="false" ht="15" hidden="false" customHeight="true" outlineLevel="0" collapsed="false">
      <c r="A64" s="33" t="n">
        <v>60</v>
      </c>
      <c r="B64" s="33" t="s">
        <v>160</v>
      </c>
      <c r="C64" s="33" t="s">
        <v>161</v>
      </c>
      <c r="D64" s="34" t="n">
        <v>5343.39</v>
      </c>
      <c r="E64" s="35" t="n">
        <v>3.065</v>
      </c>
      <c r="F64" s="36" t="n">
        <v>1637.75</v>
      </c>
      <c r="G64" s="37" t="s">
        <v>162</v>
      </c>
      <c r="H64" s="35" t="n">
        <f aca="false">E64</f>
        <v>3.065</v>
      </c>
      <c r="I64" s="36" t="n">
        <f aca="false">F64</f>
        <v>1637.75</v>
      </c>
      <c r="J64" s="36" t="n">
        <f aca="false">(H64 * 'TOC &amp; Summary'!$F$6) / 10</f>
        <v>4413.6</v>
      </c>
      <c r="K64" s="36" t="n">
        <f aca="false">MAX(0, J64 - I64)</f>
        <v>2775.85</v>
      </c>
      <c r="L64" s="36" t="n">
        <f aca="false">I64 * 'TOC &amp; Summary'!$F$7</f>
        <v>40.94375</v>
      </c>
    </row>
    <row r="65" customFormat="false" ht="15" hidden="false" customHeight="true" outlineLevel="0" collapsed="false">
      <c r="A65" s="15" t="n">
        <v>61</v>
      </c>
      <c r="B65" s="15" t="s">
        <v>160</v>
      </c>
      <c r="C65" s="15" t="s">
        <v>163</v>
      </c>
      <c r="D65" s="29" t="n">
        <v>5343.39</v>
      </c>
      <c r="E65" s="30" t="n">
        <v>3.065</v>
      </c>
      <c r="F65" s="31" t="n">
        <v>1637.75</v>
      </c>
      <c r="G65" s="32" t="s">
        <v>162</v>
      </c>
      <c r="H65" s="30" t="n">
        <f aca="false">E65</f>
        <v>3.065</v>
      </c>
      <c r="I65" s="31" t="n">
        <f aca="false">F65</f>
        <v>1637.75</v>
      </c>
      <c r="J65" s="31" t="n">
        <f aca="false">(H65 * 'TOC &amp; Summary'!$F$6) / 10</f>
        <v>4413.6</v>
      </c>
      <c r="K65" s="31" t="n">
        <f aca="false">MAX(0, J65 - I65)</f>
        <v>2775.85</v>
      </c>
      <c r="L65" s="31" t="n">
        <f aca="false">I65 * 'TOC &amp; Summary'!$F$7</f>
        <v>40.94375</v>
      </c>
    </row>
    <row r="66" customFormat="false" ht="15" hidden="false" customHeight="true" outlineLevel="0" collapsed="false">
      <c r="A66" s="33" t="n">
        <v>62</v>
      </c>
      <c r="B66" s="33" t="s">
        <v>160</v>
      </c>
      <c r="C66" s="33" t="s">
        <v>164</v>
      </c>
      <c r="D66" s="34" t="n">
        <v>5343.39</v>
      </c>
      <c r="E66" s="35" t="n">
        <v>3.065</v>
      </c>
      <c r="F66" s="36" t="n">
        <v>1637.75</v>
      </c>
      <c r="G66" s="37" t="s">
        <v>162</v>
      </c>
      <c r="H66" s="35" t="n">
        <f aca="false">E66</f>
        <v>3.065</v>
      </c>
      <c r="I66" s="36" t="n">
        <f aca="false">F66</f>
        <v>1637.75</v>
      </c>
      <c r="J66" s="36" t="n">
        <f aca="false">(H66 * 'TOC &amp; Summary'!$F$6) / 10</f>
        <v>4413.6</v>
      </c>
      <c r="K66" s="36" t="n">
        <f aca="false">MAX(0, J66 - I66)</f>
        <v>2775.85</v>
      </c>
      <c r="L66" s="36" t="n">
        <f aca="false">I66 * 'TOC &amp; Summary'!$F$7</f>
        <v>40.94375</v>
      </c>
    </row>
    <row r="67" customFormat="false" ht="15" hidden="false" customHeight="true" outlineLevel="0" collapsed="false">
      <c r="A67" s="15" t="n">
        <v>63</v>
      </c>
      <c r="B67" s="15" t="s">
        <v>160</v>
      </c>
      <c r="C67" s="15" t="s">
        <v>165</v>
      </c>
      <c r="D67" s="29" t="n">
        <v>5343.39</v>
      </c>
      <c r="E67" s="30" t="n">
        <v>3.065</v>
      </c>
      <c r="F67" s="31" t="n">
        <v>1637.75</v>
      </c>
      <c r="G67" s="32" t="s">
        <v>162</v>
      </c>
      <c r="H67" s="30" t="n">
        <f aca="false">E67</f>
        <v>3.065</v>
      </c>
      <c r="I67" s="31" t="n">
        <f aca="false">F67</f>
        <v>1637.75</v>
      </c>
      <c r="J67" s="31" t="n">
        <f aca="false">(H67 * 'TOC &amp; Summary'!$F$6) / 10</f>
        <v>4413.6</v>
      </c>
      <c r="K67" s="31" t="n">
        <f aca="false">MAX(0, J67 - I67)</f>
        <v>2775.85</v>
      </c>
      <c r="L67" s="31" t="n">
        <f aca="false">I67 * 'TOC &amp; Summary'!$F$7</f>
        <v>40.94375</v>
      </c>
    </row>
    <row r="68" customFormat="false" ht="15" hidden="false" customHeight="true" outlineLevel="0" collapsed="false">
      <c r="A68" s="33" t="n">
        <v>64</v>
      </c>
      <c r="B68" s="33" t="s">
        <v>166</v>
      </c>
      <c r="C68" s="33" t="s">
        <v>167</v>
      </c>
      <c r="D68" s="34" t="n">
        <v>6096.3</v>
      </c>
      <c r="E68" s="35" t="n">
        <v>11.085</v>
      </c>
      <c r="F68" s="36" t="n">
        <v>6757.75</v>
      </c>
      <c r="G68" s="37" t="s">
        <v>168</v>
      </c>
      <c r="H68" s="35" t="n">
        <f aca="false">E68</f>
        <v>11.085</v>
      </c>
      <c r="I68" s="36" t="n">
        <f aca="false">F68</f>
        <v>6757.75</v>
      </c>
      <c r="J68" s="36" t="n">
        <f aca="false">(H68 * 'TOC &amp; Summary'!$F$6) / 10</f>
        <v>15962.4</v>
      </c>
      <c r="K68" s="36" t="n">
        <f aca="false">MAX(0, J68 - I68)</f>
        <v>9204.65</v>
      </c>
      <c r="L68" s="36" t="n">
        <f aca="false">I68 * 'TOC &amp; Summary'!$F$7</f>
        <v>168.94375</v>
      </c>
    </row>
    <row r="69" customFormat="false" ht="15" hidden="false" customHeight="true" outlineLevel="0" collapsed="false">
      <c r="A69" s="15" t="n">
        <v>65</v>
      </c>
      <c r="B69" s="15" t="s">
        <v>166</v>
      </c>
      <c r="C69" s="15" t="s">
        <v>169</v>
      </c>
      <c r="D69" s="29" t="n">
        <v>6096.3</v>
      </c>
      <c r="E69" s="30" t="n">
        <v>11.085</v>
      </c>
      <c r="F69" s="31" t="n">
        <v>6757.75</v>
      </c>
      <c r="G69" s="32" t="s">
        <v>168</v>
      </c>
      <c r="H69" s="30" t="n">
        <f aca="false">E69</f>
        <v>11.085</v>
      </c>
      <c r="I69" s="31" t="n">
        <f aca="false">F69</f>
        <v>6757.75</v>
      </c>
      <c r="J69" s="31" t="n">
        <f aca="false">(H69 * 'TOC &amp; Summary'!$F$6) / 10</f>
        <v>15962.4</v>
      </c>
      <c r="K69" s="31" t="n">
        <f aca="false">MAX(0, J69 - I69)</f>
        <v>9204.65</v>
      </c>
      <c r="L69" s="31" t="n">
        <f aca="false">I69 * 'TOC &amp; Summary'!$F$7</f>
        <v>168.94375</v>
      </c>
    </row>
    <row r="70" customFormat="false" ht="15" hidden="false" customHeight="true" outlineLevel="0" collapsed="false">
      <c r="A70" s="33" t="n">
        <v>66</v>
      </c>
      <c r="B70" s="33" t="s">
        <v>166</v>
      </c>
      <c r="C70" s="33" t="s">
        <v>170</v>
      </c>
      <c r="D70" s="34" t="n">
        <v>6096.3</v>
      </c>
      <c r="E70" s="35" t="n">
        <v>11.085</v>
      </c>
      <c r="F70" s="36" t="n">
        <v>6757.75</v>
      </c>
      <c r="G70" s="37" t="s">
        <v>168</v>
      </c>
      <c r="H70" s="35" t="n">
        <f aca="false">E70</f>
        <v>11.085</v>
      </c>
      <c r="I70" s="36" t="n">
        <f aca="false">F70</f>
        <v>6757.75</v>
      </c>
      <c r="J70" s="36" t="n">
        <f aca="false">(H70 * 'TOC &amp; Summary'!$F$6) / 10</f>
        <v>15962.4</v>
      </c>
      <c r="K70" s="36" t="n">
        <f aca="false">MAX(0, J70 - I70)</f>
        <v>9204.65</v>
      </c>
      <c r="L70" s="36" t="n">
        <f aca="false">I70 * 'TOC &amp; Summary'!$F$7</f>
        <v>168.94375</v>
      </c>
    </row>
    <row r="71" customFormat="false" ht="15" hidden="false" customHeight="true" outlineLevel="0" collapsed="false">
      <c r="A71" s="15" t="n">
        <v>67</v>
      </c>
      <c r="B71" s="15" t="s">
        <v>166</v>
      </c>
      <c r="C71" s="15" t="s">
        <v>171</v>
      </c>
      <c r="D71" s="29" t="n">
        <v>6096.3</v>
      </c>
      <c r="E71" s="30" t="n">
        <v>11.085</v>
      </c>
      <c r="F71" s="31" t="n">
        <v>6757.75</v>
      </c>
      <c r="G71" s="32" t="s">
        <v>168</v>
      </c>
      <c r="H71" s="30" t="n">
        <f aca="false">E71</f>
        <v>11.085</v>
      </c>
      <c r="I71" s="31" t="n">
        <f aca="false">F71</f>
        <v>6757.75</v>
      </c>
      <c r="J71" s="31" t="n">
        <f aca="false">(H71 * 'TOC &amp; Summary'!$F$6) / 10</f>
        <v>15962.4</v>
      </c>
      <c r="K71" s="31" t="n">
        <f aca="false">MAX(0, J71 - I71)</f>
        <v>9204.65</v>
      </c>
      <c r="L71" s="31" t="n">
        <f aca="false">I71 * 'TOC &amp; Summary'!$F$7</f>
        <v>168.94375</v>
      </c>
    </row>
    <row r="72" customFormat="false" ht="15" hidden="false" customHeight="true" outlineLevel="0" collapsed="false">
      <c r="A72" s="38" t="s">
        <v>172</v>
      </c>
      <c r="B72" s="38"/>
      <c r="C72" s="38"/>
      <c r="D72" s="39" t="n">
        <f aca="false">AVERAGE(D5:D71)</f>
        <v>4046.84268656716</v>
      </c>
      <c r="E72" s="40" t="n">
        <f aca="false">SUM(E5:E71)</f>
        <v>146.78</v>
      </c>
      <c r="F72" s="41" t="n">
        <f aca="false">SUM(F5:F71)</f>
        <v>72191.2</v>
      </c>
      <c r="G72" s="38"/>
      <c r="H72" s="40" t="n">
        <f aca="false">SUM(H5:H71)</f>
        <v>123.92</v>
      </c>
      <c r="I72" s="41" t="n">
        <f aca="false">SUM(I5:I71)</f>
        <v>65526</v>
      </c>
      <c r="J72" s="41" t="n">
        <f aca="false">SUM(J5:J71)</f>
        <v>178444.8</v>
      </c>
      <c r="K72" s="41" t="n">
        <f aca="false">SUM(K5:K71)</f>
        <v>112918.8</v>
      </c>
      <c r="L72" s="41" t="n">
        <f aca="false">SUM(L5:L71)</f>
        <v>1638.15</v>
      </c>
    </row>
  </sheetData>
  <mergeCells count="2">
    <mergeCell ref="A1:L2"/>
    <mergeCell ref="A72:C72"/>
  </mergeCells>
  <printOptions headings="false" gridLines="false" gridLinesSet="true" horizontalCentered="false" verticalCentered="false"/>
  <pageMargins left="0.5" right="0.5" top="0.6" bottom="0.6" header="0.3" footer="0.3"/>
  <pageSetup paperSize="1" scale="100" fitToWidth="1" fitToHeight="0" pageOrder="downThenOver" orientation="landscape" blackAndWhite="false" draft="false" cellComments="none" horizontalDpi="300" verticalDpi="300" copies="1"/>
  <headerFooter differentFirst="false" differentOddEven="false">
    <oddHeader>&amp;L&amp;9 PulseLifeX&amp;C&amp;9 SGB Liability Model&amp;R&amp;9 PLX-SF-001 (Supporting Model)</oddHeader>
    <oddFooter>&amp;L&amp;8 © 2026 Mohammad Arshad / PulseLifeX — All Rights Reserved&amp;R&amp;8 Page &amp;P of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02A43"/>
    <pageSetUpPr fitToPage="true"/>
  </sheetPr>
  <dimension ref="A1:R1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F19" activeCellId="0" sqref="F19"/>
    </sheetView>
  </sheetViews>
  <sheetFormatPr defaultColWidth="8.6796875" defaultRowHeight="15" zeroHeight="false" outlineLevelRow="0" outlineLevelCol="0"/>
  <cols>
    <col collapsed="false" customWidth="true" hidden="false" outlineLevel="0" max="1" min="1" style="1" width="8.15"/>
    <col collapsed="false" customWidth="true" hidden="false" outlineLevel="0" max="2" min="2" style="1" width="18"/>
    <col collapsed="false" customWidth="true" hidden="false" outlineLevel="0" max="3" min="3" style="1" width="13.71"/>
    <col collapsed="false" customWidth="true" hidden="false" outlineLevel="0" max="4" min="4" style="1" width="18.57"/>
    <col collapsed="false" customWidth="true" hidden="false" outlineLevel="0" max="5" min="5" style="1" width="22"/>
    <col collapsed="false" customWidth="true" hidden="false" outlineLevel="0" max="6" min="6" style="1" width="30"/>
    <col collapsed="false" customWidth="true" hidden="false" outlineLevel="0" max="7" min="7" style="1" width="22"/>
    <col collapsed="false" customWidth="true" hidden="false" outlineLevel="0" max="8" min="8" style="1" width="21.71"/>
    <col collapsed="false" customWidth="true" hidden="false" outlineLevel="0" max="9" min="9" style="1" width="22"/>
    <col collapsed="false" customWidth="true" hidden="false" outlineLevel="0" max="10" min="10" style="1" width="20"/>
    <col collapsed="false" customWidth="true" hidden="false" outlineLevel="0" max="11" min="11" style="1" width="19.14"/>
    <col collapsed="false" customWidth="true" hidden="false" outlineLevel="0" max="12" min="12" style="1" width="20.71"/>
    <col collapsed="false" customWidth="true" hidden="false" outlineLevel="0" max="14" min="13" style="1" width="19.14"/>
    <col collapsed="false" customWidth="true" hidden="false" outlineLevel="0" max="15" min="15" style="1" width="17.57"/>
    <col collapsed="false" customWidth="true" hidden="false" outlineLevel="0" max="16" min="16" style="1" width="19.14"/>
    <col collapsed="false" customWidth="true" hidden="false" outlineLevel="0" max="18" min="17" style="1" width="17.57"/>
  </cols>
  <sheetData>
    <row r="1" customFormat="false" ht="15" hidden="false" customHeight="true" outlineLevel="0" collapsed="false">
      <c r="A1" s="12" t="s">
        <v>173</v>
      </c>
      <c r="B1" s="12"/>
      <c r="C1" s="12"/>
      <c r="D1" s="12"/>
      <c r="E1" s="12"/>
      <c r="F1" s="12"/>
      <c r="G1" s="12"/>
      <c r="H1" s="12"/>
      <c r="I1" s="12"/>
      <c r="J1" s="12"/>
      <c r="K1" s="12"/>
      <c r="L1" s="12"/>
      <c r="M1" s="12"/>
      <c r="N1" s="12"/>
      <c r="O1" s="12"/>
      <c r="P1" s="12"/>
      <c r="Q1" s="12"/>
      <c r="R1" s="12"/>
    </row>
    <row r="2" customFormat="false" ht="15" hidden="false" customHeight="true" outlineLevel="0" collapsed="false">
      <c r="A2" s="12"/>
      <c r="B2" s="12"/>
      <c r="C2" s="12"/>
      <c r="D2" s="12"/>
      <c r="E2" s="12"/>
      <c r="F2" s="12"/>
      <c r="G2" s="12"/>
      <c r="H2" s="12"/>
      <c r="I2" s="12"/>
      <c r="J2" s="12"/>
      <c r="K2" s="12"/>
      <c r="L2" s="12"/>
      <c r="M2" s="12"/>
      <c r="N2" s="12"/>
      <c r="O2" s="12"/>
      <c r="P2" s="12"/>
      <c r="Q2" s="12"/>
      <c r="R2" s="12"/>
    </row>
    <row r="4" customFormat="false" ht="27.75" hidden="false" customHeight="true" outlineLevel="0" collapsed="false">
      <c r="A4" s="28" t="s">
        <v>174</v>
      </c>
      <c r="B4" s="28" t="s">
        <v>175</v>
      </c>
      <c r="C4" s="28" t="s">
        <v>176</v>
      </c>
      <c r="D4" s="28" t="s">
        <v>177</v>
      </c>
      <c r="E4" s="28" t="s">
        <v>178</v>
      </c>
      <c r="F4" s="28" t="s">
        <v>86</v>
      </c>
      <c r="G4" s="28" t="s">
        <v>179</v>
      </c>
      <c r="H4" s="28" t="s">
        <v>180</v>
      </c>
      <c r="I4" s="28" t="s">
        <v>181</v>
      </c>
      <c r="J4" s="28" t="s">
        <v>182</v>
      </c>
      <c r="K4" s="28" t="s">
        <v>183</v>
      </c>
      <c r="L4" s="28" t="s">
        <v>184</v>
      </c>
      <c r="M4" s="28" t="s">
        <v>185</v>
      </c>
      <c r="N4" s="28" t="s">
        <v>186</v>
      </c>
      <c r="O4" s="28" t="s">
        <v>187</v>
      </c>
      <c r="P4" s="28" t="s">
        <v>188</v>
      </c>
      <c r="Q4" s="28" t="s">
        <v>189</v>
      </c>
      <c r="R4" s="28" t="s">
        <v>190</v>
      </c>
    </row>
    <row r="5" customFormat="false" ht="15" hidden="false" customHeight="true" outlineLevel="0" collapsed="false">
      <c r="A5" s="15" t="s">
        <v>116</v>
      </c>
      <c r="B5" s="15" t="s">
        <v>114</v>
      </c>
      <c r="C5" s="42" t="n">
        <f aca="false">SUMIF(SGB_Liability_Model!$B$5:$B$71, B5, SGB_Liability_Model!$E$5:$E$71)</f>
        <v>1.84</v>
      </c>
      <c r="D5" s="31" t="n">
        <f aca="false">SUMIF(SGB_Liability_Model!$B$5:$B$71, B5, SGB_Liability_Model!$F$5:$F$71)</f>
        <v>588</v>
      </c>
      <c r="E5" s="31" t="n">
        <f aca="false">SUM(D$5:D$10)</f>
        <v>65526</v>
      </c>
      <c r="F5" s="31" t="n">
        <f aca="false">E5 * 'TOC &amp; Summary'!$F$7</f>
        <v>1638.15</v>
      </c>
      <c r="G5" s="31" t="n">
        <f aca="false">(C5 * 12000) / 10</f>
        <v>2208</v>
      </c>
      <c r="H5" s="31" t="n">
        <f aca="false">(C5 * 'TOC &amp; Summary'!$F$6) / 10</f>
        <v>2649.6</v>
      </c>
      <c r="I5" s="31" t="n">
        <f aca="false">(C5 * 18000) / 10</f>
        <v>3312</v>
      </c>
      <c r="J5" s="31" t="n">
        <f aca="false">(C5 * 20000) / 10</f>
        <v>3680</v>
      </c>
      <c r="K5" s="31" t="n">
        <f aca="false">F5 + G5</f>
        <v>3846.15</v>
      </c>
      <c r="L5" s="31" t="n">
        <f aca="false">F5 + H5</f>
        <v>4287.75</v>
      </c>
      <c r="M5" s="31" t="n">
        <f aca="false">F5 + I5</f>
        <v>4950.15000000001</v>
      </c>
      <c r="N5" s="31" t="n">
        <f aca="false">F5 + J5</f>
        <v>5318.15000000001</v>
      </c>
      <c r="O5" s="22" t="n">
        <f aca="false">K5</f>
        <v>3846.15</v>
      </c>
      <c r="P5" s="22" t="n">
        <f aca="false">L5</f>
        <v>4287.75</v>
      </c>
      <c r="Q5" s="22" t="n">
        <f aca="false">M5</f>
        <v>4950.15000000001</v>
      </c>
      <c r="R5" s="22" t="n">
        <f aca="false">N5</f>
        <v>5318.15000000001</v>
      </c>
    </row>
    <row r="6" customFormat="false" ht="15" hidden="false" customHeight="true" outlineLevel="0" collapsed="false">
      <c r="A6" s="33" t="s">
        <v>124</v>
      </c>
      <c r="B6" s="33" t="s">
        <v>122</v>
      </c>
      <c r="C6" s="43" t="n">
        <f aca="false">SUMIF(SGB_Liability_Model!$B$5:$B$71, B6, SGB_Liability_Model!$E$5:$E$71)</f>
        <v>6.13</v>
      </c>
      <c r="D6" s="36" t="n">
        <f aca="false">SUMIF(SGB_Liability_Model!$B$5:$B$71, B6, SGB_Liability_Model!$F$5:$F$71)</f>
        <v>2316</v>
      </c>
      <c r="E6" s="36" t="n">
        <f aca="false">E5 - D5</f>
        <v>64938</v>
      </c>
      <c r="F6" s="36" t="n">
        <f aca="false">E6 * 'TOC &amp; Summary'!$F$7</f>
        <v>1623.45</v>
      </c>
      <c r="G6" s="36" t="n">
        <f aca="false">(C6 * 12000) / 10</f>
        <v>7356</v>
      </c>
      <c r="H6" s="36" t="n">
        <f aca="false">(C6 * 'TOC &amp; Summary'!$F$6) / 10</f>
        <v>8827.2</v>
      </c>
      <c r="I6" s="36" t="n">
        <f aca="false">(C6 * 18000) / 10</f>
        <v>11034</v>
      </c>
      <c r="J6" s="36" t="n">
        <f aca="false">(C6 * 20000) / 10</f>
        <v>12260</v>
      </c>
      <c r="K6" s="36" t="n">
        <f aca="false">F6 + G6</f>
        <v>8979.45</v>
      </c>
      <c r="L6" s="36" t="n">
        <f aca="false">F6 + H6</f>
        <v>10450.65</v>
      </c>
      <c r="M6" s="36" t="n">
        <f aca="false">F6 + I6</f>
        <v>12657.45</v>
      </c>
      <c r="N6" s="36" t="n">
        <f aca="false">F6 + J6</f>
        <v>13883.45</v>
      </c>
      <c r="O6" s="22" t="n">
        <f aca="false">O5 + K6</f>
        <v>12825.6</v>
      </c>
      <c r="P6" s="22" t="n">
        <f aca="false">P5 + L6</f>
        <v>14738.4</v>
      </c>
      <c r="Q6" s="22" t="n">
        <f aca="false">Q5 + M6</f>
        <v>17607.6</v>
      </c>
      <c r="R6" s="22" t="n">
        <f aca="false">R5 + N6</f>
        <v>19201.6</v>
      </c>
    </row>
    <row r="7" customFormat="false" ht="15" hidden="false" customHeight="true" outlineLevel="0" collapsed="false">
      <c r="A7" s="15" t="s">
        <v>136</v>
      </c>
      <c r="B7" s="15" t="s">
        <v>134</v>
      </c>
      <c r="C7" s="42" t="n">
        <f aca="false">SUMIF(SGB_Liability_Model!$B$5:$B$71, B7, SGB_Liability_Model!$E$5:$E$71)</f>
        <v>32.35</v>
      </c>
      <c r="D7" s="31" t="n">
        <f aca="false">SUMIF(SGB_Liability_Model!$B$5:$B$71, B7, SGB_Liability_Model!$F$5:$F$71)</f>
        <v>16049</v>
      </c>
      <c r="E7" s="31" t="n">
        <f aca="false">E6 - D6</f>
        <v>62622</v>
      </c>
      <c r="F7" s="31" t="n">
        <f aca="false">E7 * 'TOC &amp; Summary'!$F$7</f>
        <v>1565.55</v>
      </c>
      <c r="G7" s="31" t="n">
        <f aca="false">(C7 * 12000) / 10</f>
        <v>38820</v>
      </c>
      <c r="H7" s="31" t="n">
        <f aca="false">(C7 * 'TOC &amp; Summary'!$F$6) / 10</f>
        <v>46584</v>
      </c>
      <c r="I7" s="31" t="n">
        <f aca="false">(C7 * 18000) / 10</f>
        <v>58229.9999999999</v>
      </c>
      <c r="J7" s="31" t="n">
        <f aca="false">(C7 * 20000) / 10</f>
        <v>64699.9999999999</v>
      </c>
      <c r="K7" s="31" t="n">
        <f aca="false">F7 + G7</f>
        <v>40385.55</v>
      </c>
      <c r="L7" s="31" t="n">
        <f aca="false">F7 + H7</f>
        <v>48149.55</v>
      </c>
      <c r="M7" s="31" t="n">
        <f aca="false">F7 + I7</f>
        <v>59795.5499999999</v>
      </c>
      <c r="N7" s="31" t="n">
        <f aca="false">F7 + J7</f>
        <v>66265.5499999999</v>
      </c>
      <c r="O7" s="22" t="n">
        <f aca="false">O6 + K7</f>
        <v>53211.15</v>
      </c>
      <c r="P7" s="22" t="n">
        <f aca="false">P6 + L7</f>
        <v>62887.95</v>
      </c>
      <c r="Q7" s="22" t="n">
        <f aca="false">Q6 + M7</f>
        <v>77403.15</v>
      </c>
      <c r="R7" s="22" t="n">
        <f aca="false">R6 + N7</f>
        <v>85467.1499999999</v>
      </c>
    </row>
    <row r="8" customFormat="false" ht="15" hidden="false" customHeight="true" outlineLevel="0" collapsed="false">
      <c r="A8" s="33" t="s">
        <v>150</v>
      </c>
      <c r="B8" s="33" t="s">
        <v>148</v>
      </c>
      <c r="C8" s="43" t="n">
        <f aca="false">SUMIF(SGB_Liability_Model!$B$5:$B$71, B8, SGB_Liability_Model!$E$5:$E$71)</f>
        <v>27</v>
      </c>
      <c r="D8" s="36" t="n">
        <f aca="false">SUMIF(SGB_Liability_Model!$B$5:$B$71, B8, SGB_Liability_Model!$F$5:$F$71)</f>
        <v>12991</v>
      </c>
      <c r="E8" s="36" t="n">
        <f aca="false">E7 - D7</f>
        <v>46573</v>
      </c>
      <c r="F8" s="36" t="n">
        <f aca="false">E8 * 'TOC &amp; Summary'!$F$7</f>
        <v>1164.325</v>
      </c>
      <c r="G8" s="36" t="n">
        <f aca="false">(C8 * 12000) / 10</f>
        <v>32400</v>
      </c>
      <c r="H8" s="36" t="n">
        <f aca="false">(C8 * 'TOC &amp; Summary'!$F$6) / 10</f>
        <v>38880</v>
      </c>
      <c r="I8" s="36" t="n">
        <f aca="false">(C8 * 18000) / 10</f>
        <v>48600</v>
      </c>
      <c r="J8" s="36" t="n">
        <f aca="false">(C8 * 20000) / 10</f>
        <v>54000</v>
      </c>
      <c r="K8" s="36" t="n">
        <f aca="false">F8 + G8</f>
        <v>33564.325</v>
      </c>
      <c r="L8" s="36" t="n">
        <f aca="false">F8 + H8</f>
        <v>40044.325</v>
      </c>
      <c r="M8" s="36" t="n">
        <f aca="false">F8 + I8</f>
        <v>49764.325</v>
      </c>
      <c r="N8" s="36" t="n">
        <f aca="false">F8 + J8</f>
        <v>55164.325</v>
      </c>
      <c r="O8" s="22" t="n">
        <f aca="false">O7 + K8</f>
        <v>86775.475</v>
      </c>
      <c r="P8" s="22" t="n">
        <f aca="false">P7 + L8</f>
        <v>102932.275</v>
      </c>
      <c r="Q8" s="22" t="n">
        <f aca="false">Q7 + M8</f>
        <v>127167.475</v>
      </c>
      <c r="R8" s="22" t="n">
        <f aca="false">R7 + N8</f>
        <v>140631.475</v>
      </c>
    </row>
    <row r="9" customFormat="false" ht="15" hidden="false" customHeight="true" outlineLevel="0" collapsed="false">
      <c r="A9" s="15" t="s">
        <v>162</v>
      </c>
      <c r="B9" s="15" t="s">
        <v>160</v>
      </c>
      <c r="C9" s="42" t="n">
        <f aca="false">SUMIF(SGB_Liability_Model!$B$5:$B$71, B9, SGB_Liability_Model!$E$5:$E$71)</f>
        <v>12.26</v>
      </c>
      <c r="D9" s="31" t="n">
        <f aca="false">SUMIF(SGB_Liability_Model!$B$5:$B$71, B9, SGB_Liability_Model!$F$5:$F$71)</f>
        <v>6551</v>
      </c>
      <c r="E9" s="31" t="n">
        <f aca="false">E8 - D8</f>
        <v>33582</v>
      </c>
      <c r="F9" s="31" t="n">
        <f aca="false">E9 * 'TOC &amp; Summary'!$F$7</f>
        <v>839.55</v>
      </c>
      <c r="G9" s="31" t="n">
        <f aca="false">(C9 * 12000) / 10</f>
        <v>14712</v>
      </c>
      <c r="H9" s="31" t="n">
        <f aca="false">(C9 * 'TOC &amp; Summary'!$F$6) / 10</f>
        <v>17654.4</v>
      </c>
      <c r="I9" s="31" t="n">
        <f aca="false">(C9 * 18000) / 10</f>
        <v>22068</v>
      </c>
      <c r="J9" s="31" t="n">
        <f aca="false">(C9 * 20000) / 10</f>
        <v>24520</v>
      </c>
      <c r="K9" s="31" t="n">
        <f aca="false">F9 + G9</f>
        <v>15551.55</v>
      </c>
      <c r="L9" s="31" t="n">
        <f aca="false">F9 + H9</f>
        <v>18493.95</v>
      </c>
      <c r="M9" s="31" t="n">
        <f aca="false">F9 + I9</f>
        <v>22907.55</v>
      </c>
      <c r="N9" s="31" t="n">
        <f aca="false">F9 + J9</f>
        <v>25359.55</v>
      </c>
      <c r="O9" s="22" t="n">
        <f aca="false">O8 + K9</f>
        <v>102327.025</v>
      </c>
      <c r="P9" s="22" t="n">
        <f aca="false">P8 + L9</f>
        <v>121426.225</v>
      </c>
      <c r="Q9" s="22" t="n">
        <f aca="false">Q8 + M9</f>
        <v>150075.025</v>
      </c>
      <c r="R9" s="22" t="n">
        <f aca="false">R8 + N9</f>
        <v>165991.025</v>
      </c>
    </row>
    <row r="10" customFormat="false" ht="15" hidden="false" customHeight="true" outlineLevel="0" collapsed="false">
      <c r="A10" s="33" t="s">
        <v>168</v>
      </c>
      <c r="B10" s="33" t="s">
        <v>166</v>
      </c>
      <c r="C10" s="43" t="n">
        <f aca="false">SUMIF(SGB_Liability_Model!$B$5:$B$71, B10, SGB_Liability_Model!$E$5:$E$71)</f>
        <v>44.34</v>
      </c>
      <c r="D10" s="36" t="n">
        <f aca="false">SUMIF(SGB_Liability_Model!$B$5:$B$71, B10, SGB_Liability_Model!$F$5:$F$71)</f>
        <v>27031</v>
      </c>
      <c r="E10" s="36" t="n">
        <f aca="false">E9 - D9</f>
        <v>27031</v>
      </c>
      <c r="F10" s="36" t="n">
        <f aca="false">E10 * 'TOC &amp; Summary'!$F$7</f>
        <v>675.775</v>
      </c>
      <c r="G10" s="36" t="n">
        <f aca="false">(C10 * 12000) / 10</f>
        <v>53208</v>
      </c>
      <c r="H10" s="36" t="n">
        <f aca="false">(C10 * 'TOC &amp; Summary'!$F$6) / 10</f>
        <v>63849.6</v>
      </c>
      <c r="I10" s="36" t="n">
        <f aca="false">(C10 * 18000) / 10</f>
        <v>79812</v>
      </c>
      <c r="J10" s="36" t="n">
        <f aca="false">(C10 * 20000) / 10</f>
        <v>88680</v>
      </c>
      <c r="K10" s="36" t="n">
        <f aca="false">F10 + G10</f>
        <v>53883.775</v>
      </c>
      <c r="L10" s="36" t="n">
        <f aca="false">F10 + H10</f>
        <v>64525.375</v>
      </c>
      <c r="M10" s="36" t="n">
        <f aca="false">F10 + I10</f>
        <v>80487.775</v>
      </c>
      <c r="N10" s="36" t="n">
        <f aca="false">F10 + J10</f>
        <v>89355.775</v>
      </c>
      <c r="O10" s="22" t="n">
        <f aca="false">O9 + K10</f>
        <v>156210.8</v>
      </c>
      <c r="P10" s="22" t="n">
        <f aca="false">P9 + L10</f>
        <v>185951.6</v>
      </c>
      <c r="Q10" s="22" t="n">
        <f aca="false">Q9 + M10</f>
        <v>230562.8</v>
      </c>
      <c r="R10" s="22" t="n">
        <f aca="false">R9 + N10</f>
        <v>255346.8</v>
      </c>
    </row>
    <row r="11" customFormat="false" ht="15" hidden="false" customHeight="true" outlineLevel="0" collapsed="false">
      <c r="A11" s="38" t="s">
        <v>191</v>
      </c>
      <c r="B11" s="38"/>
      <c r="C11" s="40" t="n">
        <f aca="false">SUM(C5:C10)</f>
        <v>123.92</v>
      </c>
      <c r="D11" s="41" t="n">
        <f aca="false">SUM(D5:D10)</f>
        <v>65526</v>
      </c>
      <c r="E11" s="38"/>
      <c r="F11" s="41" t="n">
        <f aca="false">SUM(F5:F10)</f>
        <v>7506.8</v>
      </c>
      <c r="G11" s="41" t="n">
        <f aca="false">SUM(G5:G10)</f>
        <v>148704</v>
      </c>
      <c r="H11" s="41" t="n">
        <f aca="false">SUM(H5:H10)</f>
        <v>178444.8</v>
      </c>
      <c r="I11" s="41" t="n">
        <f aca="false">SUM(I5:I10)</f>
        <v>223056</v>
      </c>
      <c r="J11" s="41" t="n">
        <f aca="false">SUM(J5:J10)</f>
        <v>247840</v>
      </c>
      <c r="K11" s="41" t="n">
        <f aca="false">SUM(K5:K10)</f>
        <v>156210.8</v>
      </c>
      <c r="L11" s="41" t="n">
        <f aca="false">SUM(L5:L10)</f>
        <v>185951.6</v>
      </c>
      <c r="M11" s="41" t="n">
        <f aca="false">SUM(M5:M10)</f>
        <v>230562.8</v>
      </c>
      <c r="N11" s="41" t="n">
        <f aca="false">SUM(N5:N10)</f>
        <v>255346.8</v>
      </c>
      <c r="O11" s="44" t="n">
        <f aca="false">O10</f>
        <v>156210.8</v>
      </c>
      <c r="P11" s="44" t="n">
        <f aca="false">P10</f>
        <v>185951.6</v>
      </c>
      <c r="Q11" s="44" t="n">
        <f aca="false">Q10</f>
        <v>230562.8</v>
      </c>
      <c r="R11" s="44" t="n">
        <f aca="false">R10</f>
        <v>255346.8</v>
      </c>
    </row>
  </sheetData>
  <mergeCells count="2">
    <mergeCell ref="A1:R2"/>
    <mergeCell ref="A11:B11"/>
  </mergeCells>
  <printOptions headings="false" gridLines="false" gridLinesSet="true" horizontalCentered="false" verticalCentered="false"/>
  <pageMargins left="0.5" right="0.5" top="0.6" bottom="0.6" header="0.3" footer="0.3"/>
  <pageSetup paperSize="1" scale="100" fitToWidth="1" fitToHeight="0" pageOrder="downThenOver" orientation="landscape" blackAndWhite="false" draft="false" cellComments="none" horizontalDpi="300" verticalDpi="300" copies="1"/>
  <headerFooter differentFirst="false" differentOddEven="false">
    <oddHeader>&amp;L&amp;9 PulseLifeX&amp;C&amp;9 Redemption Schedule&amp;R&amp;9 PLX-SF-001 (Supporting Model)</oddHeader>
    <oddFooter>&amp;L&amp;8 © 2026 Mohammad Arshad / PulseLifeX — All Rights Reserved&amp;R&amp;8 Page &amp;P of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02A43"/>
    <pageSetUpPr fitToPage="true"/>
  </sheetPr>
  <dimension ref="A1:E1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35"/>
    <col collapsed="false" customWidth="true" hidden="false" outlineLevel="0" max="2" min="2" style="1" width="41"/>
    <col collapsed="false" customWidth="true" hidden="false" outlineLevel="0" max="3" min="3" style="1" width="34"/>
    <col collapsed="false" customWidth="true" hidden="false" outlineLevel="0" max="4" min="4" style="1" width="26"/>
    <col collapsed="false" customWidth="true" hidden="false" outlineLevel="0" max="5" min="5" style="1" width="17"/>
  </cols>
  <sheetData>
    <row r="1" customFormat="false" ht="15" hidden="false" customHeight="true" outlineLevel="0" collapsed="false">
      <c r="A1" s="12" t="s">
        <v>192</v>
      </c>
      <c r="B1" s="12"/>
      <c r="C1" s="12"/>
      <c r="D1" s="12"/>
      <c r="E1" s="12"/>
    </row>
    <row r="2" customFormat="false" ht="15" hidden="false" customHeight="true" outlineLevel="0" collapsed="false">
      <c r="A2" s="12"/>
      <c r="B2" s="12"/>
      <c r="C2" s="12"/>
      <c r="D2" s="12"/>
      <c r="E2" s="12"/>
    </row>
    <row r="4" customFormat="false" ht="15" hidden="false" customHeight="true" outlineLevel="0" collapsed="false">
      <c r="A4" s="13" t="s">
        <v>193</v>
      </c>
      <c r="B4" s="13"/>
      <c r="C4" s="13"/>
      <c r="D4" s="13"/>
      <c r="E4" s="13"/>
    </row>
    <row r="5" customFormat="false" ht="15" hidden="false" customHeight="true" outlineLevel="0" collapsed="false">
      <c r="A5" s="21" t="s">
        <v>194</v>
      </c>
      <c r="B5" s="21" t="s">
        <v>84</v>
      </c>
      <c r="C5" s="21" t="s">
        <v>195</v>
      </c>
      <c r="D5" s="21" t="s">
        <v>196</v>
      </c>
      <c r="E5" s="21" t="s">
        <v>197</v>
      </c>
    </row>
    <row r="6" customFormat="false" ht="15" hidden="false" customHeight="true" outlineLevel="0" collapsed="false">
      <c r="A6" s="45" t="n">
        <v>10000</v>
      </c>
      <c r="B6" s="22" t="n">
        <f aca="false">(SGB_Liability_Model!H$72 * A6) / 10</f>
        <v>123920</v>
      </c>
      <c r="C6" s="36" t="n">
        <f aca="false">B6 - SGB_Liability_Model!I$72</f>
        <v>58393.9999999999</v>
      </c>
      <c r="D6" s="37" t="s">
        <v>198</v>
      </c>
      <c r="E6" s="37" t="s">
        <v>199</v>
      </c>
    </row>
    <row r="7" customFormat="false" ht="15" hidden="false" customHeight="true" outlineLevel="0" collapsed="false">
      <c r="A7" s="46" t="n">
        <v>12000</v>
      </c>
      <c r="B7" s="22" t="n">
        <f aca="false">(SGB_Liability_Model!H$72 * A7) / 10</f>
        <v>148704</v>
      </c>
      <c r="C7" s="31" t="n">
        <f aca="false">B7 - SGB_Liability_Model!I$72</f>
        <v>83177.9999999999</v>
      </c>
      <c r="D7" s="32" t="s">
        <v>200</v>
      </c>
      <c r="E7" s="32" t="s">
        <v>201</v>
      </c>
    </row>
    <row r="8" customFormat="false" ht="15" hidden="false" customHeight="true" outlineLevel="0" collapsed="false">
      <c r="A8" s="45" t="n">
        <v>14400</v>
      </c>
      <c r="B8" s="22" t="n">
        <f aca="false">(SGB_Liability_Model!H$72 * A8) / 10</f>
        <v>178444.8</v>
      </c>
      <c r="C8" s="36" t="n">
        <f aca="false">B8 - SGB_Liability_Model!I$72</f>
        <v>112918.8</v>
      </c>
      <c r="D8" s="37" t="s">
        <v>202</v>
      </c>
      <c r="E8" s="37" t="s">
        <v>203</v>
      </c>
    </row>
    <row r="9" customFormat="false" ht="15" hidden="false" customHeight="true" outlineLevel="0" collapsed="false">
      <c r="A9" s="46" t="n">
        <v>16000</v>
      </c>
      <c r="B9" s="22" t="n">
        <f aca="false">(SGB_Liability_Model!H$72 * A9) / 10</f>
        <v>198272</v>
      </c>
      <c r="C9" s="31" t="n">
        <f aca="false">B9 - SGB_Liability_Model!I$72</f>
        <v>132746</v>
      </c>
      <c r="D9" s="32" t="s">
        <v>204</v>
      </c>
      <c r="E9" s="32" t="s">
        <v>205</v>
      </c>
    </row>
    <row r="10" customFormat="false" ht="15" hidden="false" customHeight="true" outlineLevel="0" collapsed="false">
      <c r="A10" s="45" t="n">
        <v>18000</v>
      </c>
      <c r="B10" s="22" t="n">
        <f aca="false">(SGB_Liability_Model!H$72 * A10) / 10</f>
        <v>223056</v>
      </c>
      <c r="C10" s="36" t="n">
        <f aca="false">B10 - SGB_Liability_Model!I$72</f>
        <v>157530</v>
      </c>
      <c r="D10" s="37" t="s">
        <v>206</v>
      </c>
      <c r="E10" s="37" t="s">
        <v>207</v>
      </c>
    </row>
    <row r="11" customFormat="false" ht="15" hidden="false" customHeight="true" outlineLevel="0" collapsed="false">
      <c r="A11" s="46" t="n">
        <v>20000</v>
      </c>
      <c r="B11" s="22" t="n">
        <f aca="false">(SGB_Liability_Model!H$72 * A11) / 10</f>
        <v>247840</v>
      </c>
      <c r="C11" s="31" t="n">
        <f aca="false">B11 - SGB_Liability_Model!I$72</f>
        <v>182314</v>
      </c>
      <c r="D11" s="32" t="s">
        <v>208</v>
      </c>
      <c r="E11" s="32" t="s">
        <v>209</v>
      </c>
    </row>
  </sheetData>
  <mergeCells count="2">
    <mergeCell ref="A1:E2"/>
    <mergeCell ref="A4:E4"/>
  </mergeCells>
  <printOptions headings="false" gridLines="false" gridLinesSet="true" horizontalCentered="false" verticalCentered="false"/>
  <pageMargins left="0.5" right="0.5" top="0.6" bottom="0.6" header="0.3" footer="0.3"/>
  <pageSetup paperSize="1" scale="100" fitToWidth="1" fitToHeight="0" pageOrder="downThenOver" orientation="portrait" blackAndWhite="false" draft="false" cellComments="none" horizontalDpi="300" verticalDpi="300" copies="1"/>
  <headerFooter differentFirst="false" differentOddEven="false">
    <oddHeader>&amp;L&amp;9 PulseLifeX&amp;C&amp;9 Scenario Stress Test&amp;R&amp;9 PLX-SF-001 (Supporting Model)</oddHeader>
    <oddFooter>&amp;L&amp;8 © 2026 Mohammad Arshad / PulseLifeX — All Rights Reserved&amp;R&amp;8 Page &amp;P of &amp;N</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category>Sovereign Finance Research</cp:category>
  <dcterms:created xsi:type="dcterms:W3CDTF">2026-07-06T03:58:59Z</dcterms:created>
  <dc:creator>Mohammad Arshad</dc:creator>
  <dc:description>Supporting data model for the PulseLifeX PLX-SF-001 Sovereign Gold Bonds research reports. Tranche-by-tranche ledger, redemption schedule, and fiscal stress test.</dc:description>
  <cp:keywords>PulseLifeX SGB Sovereign Gold Bonds PLX-SF-001 Fiscal Liability</cp:keywords>
  <dc:language>en-US</dc:language>
  <cp:lastModifiedBy/>
  <dcterms:modified xsi:type="dcterms:W3CDTF">2026-07-14T03:57:04Z</dcterms:modified>
  <cp:revision>2</cp:revision>
  <dc:subject>Sovereign Gold Bond Liability &amp; Redemption Modeling</dc:subject>
  <dc:title>SGB Liability &amp; Redemption Model — PLX-SF-001</dc:title>
</cp:coreProperties>
</file>

<file path=docProps/custom.xml><?xml version="1.0" encoding="utf-8"?>
<Properties xmlns="http://schemas.openxmlformats.org/officeDocument/2006/custom-properties" xmlns:vt="http://schemas.openxmlformats.org/officeDocument/2006/docPropsVTypes"/>
</file>